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elsinki" sheetId="1" r:id="rId1"/>
  </sheets>
  <definedNames>
    <definedName name="_xlnm._FilterDatabase" localSheetId="0" hidden="1">Helsinki!$A$2:$B$36</definedName>
  </definedNames>
  <calcPr calcId="125725"/>
</workbook>
</file>

<file path=xl/calcChain.xml><?xml version="1.0" encoding="utf-8"?>
<calcChain xmlns="http://schemas.openxmlformats.org/spreadsheetml/2006/main">
  <c r="D32" i="1"/>
  <c r="D31"/>
  <c r="E35"/>
  <c r="D35"/>
  <c r="C35"/>
  <c r="E33"/>
  <c r="C33"/>
  <c r="D33"/>
  <c r="C22"/>
  <c r="D21"/>
  <c r="E37"/>
  <c r="D37"/>
  <c r="C37"/>
  <c r="C29"/>
  <c r="C11" s="1"/>
  <c r="C28"/>
  <c r="E29"/>
  <c r="E14" s="1"/>
  <c r="D29"/>
  <c r="D14" s="1"/>
  <c r="E28"/>
  <c r="D28"/>
  <c r="C15" l="1"/>
  <c r="C21" s="1"/>
  <c r="C14"/>
  <c r="C12"/>
  <c r="E12"/>
  <c r="E15"/>
  <c r="E21" s="1"/>
  <c r="E11"/>
  <c r="D12"/>
  <c r="D15"/>
  <c r="D22" s="1"/>
  <c r="D11"/>
  <c r="E22" l="1"/>
  <c r="E32" s="1"/>
  <c r="C32"/>
  <c r="C24"/>
  <c r="C25" s="1"/>
  <c r="C31" s="1"/>
  <c r="D24"/>
  <c r="D25" s="1"/>
  <c r="E24"/>
  <c r="E25" s="1"/>
  <c r="E31" s="1"/>
</calcChain>
</file>

<file path=xl/sharedStrings.xml><?xml version="1.0" encoding="utf-8"?>
<sst xmlns="http://schemas.openxmlformats.org/spreadsheetml/2006/main" count="34" uniqueCount="33">
  <si>
    <t>Helsinki</t>
  </si>
  <si>
    <t>Finland</t>
  </si>
  <si>
    <t>40HC</t>
  </si>
  <si>
    <t>20DRY</t>
  </si>
  <si>
    <t>Configuration</t>
  </si>
  <si>
    <t>USD</t>
  </si>
  <si>
    <t>Container Freight</t>
  </si>
  <si>
    <t>BAF</t>
  </si>
  <si>
    <t>CAF</t>
  </si>
  <si>
    <t>BUC (Bunker Contribution)</t>
  </si>
  <si>
    <t>FAS (Emergency Bunker Surcharge)</t>
  </si>
  <si>
    <t>THC</t>
  </si>
  <si>
    <t>Vanning</t>
  </si>
  <si>
    <t>Dray Charge</t>
  </si>
  <si>
    <t>Transport Cost</t>
  </si>
  <si>
    <t>BL Fee</t>
  </si>
  <si>
    <t>Emergency Bunker Fee</t>
  </si>
  <si>
    <t>ERS</t>
  </si>
  <si>
    <t>SER</t>
  </si>
  <si>
    <t>Low Sulphur Surcharge</t>
  </si>
  <si>
    <t>IMO</t>
  </si>
  <si>
    <t>Total Freight</t>
  </si>
  <si>
    <t xml:space="preserve">Per unit </t>
  </si>
  <si>
    <t>Total Containerization</t>
  </si>
  <si>
    <t>Per unit</t>
  </si>
  <si>
    <t>Forex</t>
  </si>
  <si>
    <t>Forex Round up</t>
  </si>
  <si>
    <t>Forex Round down</t>
  </si>
  <si>
    <t>Total JPY</t>
  </si>
  <si>
    <t>rate</t>
  </si>
  <si>
    <t>Containerization/unit</t>
  </si>
  <si>
    <t>Total Freight/unit</t>
  </si>
  <si>
    <t>Total EUR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</si>
</sst>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0"/>
      <name val="Arial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8"/>
      <color indexed="12"/>
      <name val="Arial"/>
      <family val="2"/>
    </font>
    <font>
      <sz val="8"/>
      <color rgb="FF000099"/>
      <name val="Arial"/>
      <family val="2"/>
    </font>
    <font>
      <sz val="10"/>
      <color rgb="FF00009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0" fillId="2" borderId="1" xfId="0" applyFill="1" applyBorder="1"/>
    <xf numFmtId="43" fontId="3" fillId="0" borderId="0" xfId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3" fontId="3" fillId="0" borderId="0" xfId="1" applyFont="1"/>
    <xf numFmtId="43" fontId="3" fillId="0" borderId="0" xfId="1" applyFont="1" applyFill="1"/>
    <xf numFmtId="0" fontId="0" fillId="0" borderId="0" xfId="0" applyFill="1"/>
    <xf numFmtId="0" fontId="7" fillId="0" borderId="0" xfId="0" applyFont="1"/>
    <xf numFmtId="43" fontId="7" fillId="0" borderId="0" xfId="1" applyFont="1" applyFill="1"/>
    <xf numFmtId="0" fontId="8" fillId="0" borderId="0" xfId="0" applyFont="1"/>
    <xf numFmtId="0" fontId="1" fillId="0" borderId="0" xfId="0" applyFont="1"/>
    <xf numFmtId="43" fontId="1" fillId="0" borderId="0" xfId="1" applyFont="1"/>
    <xf numFmtId="43" fontId="3" fillId="0" borderId="0" xfId="1" applyFont="1" applyAlignment="1"/>
    <xf numFmtId="43" fontId="3" fillId="0" borderId="0" xfId="1" applyFont="1" applyAlignment="1">
      <alignment horizontal="left"/>
    </xf>
    <xf numFmtId="43" fontId="5" fillId="0" borderId="0" xfId="1" applyFont="1" applyAlignment="1">
      <alignment horizontal="left"/>
    </xf>
    <xf numFmtId="43" fontId="5" fillId="0" borderId="0" xfId="1" applyFont="1"/>
    <xf numFmtId="43" fontId="5" fillId="0" borderId="0" xfId="1" applyFont="1" applyBorder="1" applyAlignment="1">
      <alignment horizontal="left"/>
    </xf>
    <xf numFmtId="0" fontId="3" fillId="0" borderId="0" xfId="0" applyFont="1" applyBorder="1"/>
    <xf numFmtId="43" fontId="5" fillId="0" borderId="0" xfId="1" applyFont="1" applyBorder="1"/>
    <xf numFmtId="0" fontId="0" fillId="0" borderId="0" xfId="0" applyBorder="1"/>
    <xf numFmtId="0" fontId="3" fillId="0" borderId="3" xfId="0" applyFont="1" applyBorder="1"/>
    <xf numFmtId="43" fontId="3" fillId="0" borderId="0" xfId="1" applyFont="1" applyBorder="1"/>
    <xf numFmtId="43" fontId="0" fillId="0" borderId="0" xfId="0" applyNumberFormat="1"/>
    <xf numFmtId="43" fontId="10" fillId="3" borderId="2" xfId="1" applyFont="1" applyFill="1" applyBorder="1"/>
    <xf numFmtId="43" fontId="9" fillId="0" borderId="0" xfId="0" applyNumberFormat="1" applyFont="1" applyFill="1" applyBorder="1"/>
    <xf numFmtId="0" fontId="11" fillId="0" borderId="0" xfId="0" applyFont="1" applyFill="1" applyBorder="1"/>
    <xf numFmtId="43" fontId="1" fillId="0" borderId="0" xfId="1" applyFont="1" applyFill="1"/>
    <xf numFmtId="0" fontId="10" fillId="3" borderId="3" xfId="0" applyFont="1" applyFill="1" applyBorder="1"/>
    <xf numFmtId="0" fontId="12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43" fontId="3" fillId="0" borderId="0" xfId="1" applyFont="1" applyFill="1" applyBorder="1"/>
    <xf numFmtId="43" fontId="5" fillId="0" borderId="4" xfId="1" applyFont="1" applyBorder="1"/>
    <xf numFmtId="43" fontId="3" fillId="0" borderId="4" xfId="1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2</xdr:row>
      <xdr:rowOff>104776</xdr:rowOff>
    </xdr:from>
    <xdr:to>
      <xdr:col>15</xdr:col>
      <xdr:colOff>142875</xdr:colOff>
      <xdr:row>29</xdr:row>
      <xdr:rowOff>25004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68475" y="438151"/>
          <a:ext cx="5800725" cy="429220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C37" sqref="C37:E37"/>
    </sheetView>
  </sheetViews>
  <sheetFormatPr defaultRowHeight="12.75"/>
  <cols>
    <col min="1" max="1" width="20.28515625" style="8" customWidth="1"/>
    <col min="2" max="2" width="8.85546875" style="8" customWidth="1"/>
    <col min="3" max="5" width="12.140625" customWidth="1"/>
    <col min="6" max="6" width="11.28515625" bestFit="1" customWidth="1"/>
    <col min="7" max="7" width="10.28515625" customWidth="1"/>
    <col min="8" max="8" width="11.28515625" bestFit="1" customWidth="1"/>
  </cols>
  <sheetData>
    <row r="1" spans="1:5" s="3" customFormat="1">
      <c r="A1" s="1" t="s">
        <v>0</v>
      </c>
      <c r="B1" s="2"/>
      <c r="C1" s="2">
        <v>43556</v>
      </c>
      <c r="D1" s="2">
        <v>43556</v>
      </c>
      <c r="E1" s="2">
        <v>43556</v>
      </c>
    </row>
    <row r="2" spans="1:5" s="6" customFormat="1" ht="13.5" thickBot="1">
      <c r="A2" s="4" t="s">
        <v>1</v>
      </c>
      <c r="B2" s="5"/>
    </row>
    <row r="3" spans="1:5">
      <c r="A3" s="7"/>
      <c r="C3" s="9" t="s">
        <v>2</v>
      </c>
      <c r="D3" s="9" t="s">
        <v>2</v>
      </c>
      <c r="E3" s="9" t="s">
        <v>3</v>
      </c>
    </row>
    <row r="4" spans="1:5">
      <c r="A4" s="10" t="s">
        <v>4</v>
      </c>
      <c r="C4" s="11">
        <v>3</v>
      </c>
      <c r="D4" s="11">
        <v>2</v>
      </c>
      <c r="E4" s="11">
        <v>2</v>
      </c>
    </row>
    <row r="5" spans="1:5">
      <c r="A5" s="12" t="s">
        <v>5</v>
      </c>
      <c r="E5" s="15"/>
    </row>
    <row r="6" spans="1:5">
      <c r="A6" s="8" t="s">
        <v>6</v>
      </c>
      <c r="C6" s="14">
        <v>1700</v>
      </c>
      <c r="D6" s="14">
        <v>1700</v>
      </c>
      <c r="E6" s="14">
        <v>990</v>
      </c>
    </row>
    <row r="7" spans="1:5">
      <c r="A7" s="8" t="s">
        <v>7</v>
      </c>
      <c r="C7" s="15"/>
      <c r="D7" s="15"/>
      <c r="E7" s="15"/>
    </row>
    <row r="8" spans="1:5">
      <c r="A8" s="8" t="s">
        <v>8</v>
      </c>
      <c r="C8" s="15"/>
      <c r="D8" s="15"/>
      <c r="E8" s="15"/>
    </row>
    <row r="9" spans="1:5">
      <c r="A9" s="8" t="s">
        <v>9</v>
      </c>
      <c r="C9" s="14"/>
      <c r="D9" s="14"/>
      <c r="E9" s="14"/>
    </row>
    <row r="10" spans="1:5">
      <c r="A10" s="8" t="s">
        <v>10</v>
      </c>
      <c r="C10" s="15"/>
      <c r="D10" s="15"/>
      <c r="E10" s="15"/>
    </row>
    <row r="11" spans="1:5">
      <c r="A11" s="8" t="s">
        <v>11</v>
      </c>
      <c r="C11" s="14">
        <f>48000/C29</f>
        <v>436.36363636363637</v>
      </c>
      <c r="D11" s="14">
        <f>48000/D29</f>
        <v>436.36363636363637</v>
      </c>
      <c r="E11" s="14">
        <f>32000/E29</f>
        <v>290.90909090909093</v>
      </c>
    </row>
    <row r="12" spans="1:5">
      <c r="A12" s="8" t="s">
        <v>12</v>
      </c>
      <c r="C12" s="14">
        <f t="shared" ref="C12:D12" si="0">80000/C29</f>
        <v>727.27272727272725</v>
      </c>
      <c r="D12" s="14">
        <f t="shared" si="0"/>
        <v>727.27272727272725</v>
      </c>
      <c r="E12" s="14">
        <f>50000/E29</f>
        <v>454.54545454545456</v>
      </c>
    </row>
    <row r="13" spans="1:5">
      <c r="A13" s="8" t="s">
        <v>13</v>
      </c>
      <c r="C13" s="15"/>
      <c r="D13" s="15"/>
      <c r="E13" s="15"/>
    </row>
    <row r="14" spans="1:5">
      <c r="A14" s="8" t="s">
        <v>14</v>
      </c>
      <c r="C14" s="14">
        <f t="shared" ref="C14:D14" si="1">5100/C29</f>
        <v>46.363636363636367</v>
      </c>
      <c r="D14" s="14">
        <f t="shared" si="1"/>
        <v>46.363636363636367</v>
      </c>
      <c r="E14" s="14">
        <f>14500/E29</f>
        <v>131.81818181818181</v>
      </c>
    </row>
    <row r="15" spans="1:5">
      <c r="A15" s="8" t="s">
        <v>15</v>
      </c>
      <c r="C15" s="14">
        <f>25+3500/C29</f>
        <v>56.818181818181813</v>
      </c>
      <c r="D15" s="14">
        <f>25+3500/D29</f>
        <v>56.818181818181813</v>
      </c>
      <c r="E15" s="14">
        <f>25+3500/E29</f>
        <v>56.818181818181813</v>
      </c>
    </row>
    <row r="16" spans="1:5">
      <c r="A16" s="8" t="s">
        <v>16</v>
      </c>
      <c r="C16" s="14">
        <v>0</v>
      </c>
      <c r="D16" s="14">
        <v>0</v>
      </c>
      <c r="E16" s="14">
        <v>0</v>
      </c>
    </row>
    <row r="17" spans="1:8">
      <c r="A17" s="8" t="s">
        <v>17</v>
      </c>
      <c r="C17" s="14"/>
      <c r="D17" s="14"/>
      <c r="E17" s="14"/>
    </row>
    <row r="18" spans="1:8">
      <c r="A18" s="8" t="s">
        <v>18</v>
      </c>
      <c r="C18" s="14"/>
      <c r="D18" s="14"/>
      <c r="E18" s="14"/>
    </row>
    <row r="19" spans="1:8">
      <c r="A19" s="8" t="s">
        <v>19</v>
      </c>
      <c r="C19" s="14">
        <v>130</v>
      </c>
      <c r="D19" s="14">
        <v>130</v>
      </c>
      <c r="E19" s="14">
        <v>65</v>
      </c>
    </row>
    <row r="20" spans="1:8" s="18" customFormat="1">
      <c r="A20" s="16" t="s">
        <v>20</v>
      </c>
      <c r="B20" s="16"/>
      <c r="C20" s="17"/>
      <c r="D20" s="17"/>
      <c r="E20" s="17"/>
    </row>
    <row r="21" spans="1:8">
      <c r="A21" s="19" t="s">
        <v>21</v>
      </c>
      <c r="C21" s="20">
        <f>SUM(C15:C20,C6:C10)</f>
        <v>1886.8181818181818</v>
      </c>
      <c r="D21" s="20">
        <f>SUM(D15:D20,D6:D10)</f>
        <v>1886.8181818181818</v>
      </c>
      <c r="E21" s="35">
        <f>SUM(E15:E20,E6:E10)</f>
        <v>1111.8181818181818</v>
      </c>
    </row>
    <row r="22" spans="1:8">
      <c r="A22" s="21" t="s">
        <v>22</v>
      </c>
      <c r="C22" s="22">
        <f>C21/C4</f>
        <v>628.93939393939388</v>
      </c>
      <c r="D22" s="22">
        <f>D21/D4</f>
        <v>943.40909090909088</v>
      </c>
      <c r="E22" s="22">
        <f>E21/E4</f>
        <v>555.90909090909088</v>
      </c>
    </row>
    <row r="23" spans="1:8">
      <c r="A23" s="13"/>
    </row>
    <row r="24" spans="1:8">
      <c r="A24" s="20" t="s">
        <v>23</v>
      </c>
      <c r="C24" s="20">
        <f t="shared" ref="C24" si="2">C12+C13+C14+C11</f>
        <v>1210</v>
      </c>
      <c r="D24" s="20">
        <f t="shared" ref="D24:E24" si="3">D12+D13+D14+D11</f>
        <v>1210</v>
      </c>
      <c r="E24" s="20">
        <f t="shared" si="3"/>
        <v>877.27272727272725</v>
      </c>
    </row>
    <row r="25" spans="1:8">
      <c r="A25" s="13" t="s">
        <v>24</v>
      </c>
      <c r="C25" s="13">
        <f>C24/C4</f>
        <v>403.33333333333331</v>
      </c>
      <c r="D25" s="13">
        <f>D24/D4</f>
        <v>605</v>
      </c>
      <c r="E25" s="13">
        <f>E24/E4</f>
        <v>438.63636363636363</v>
      </c>
    </row>
    <row r="26" spans="1:8">
      <c r="A26" s="13"/>
    </row>
    <row r="27" spans="1:8">
      <c r="A27" s="23" t="s">
        <v>25</v>
      </c>
      <c r="C27" s="24">
        <v>112.04</v>
      </c>
      <c r="D27" s="24">
        <v>112.04</v>
      </c>
      <c r="E27" s="24">
        <v>112.04</v>
      </c>
    </row>
    <row r="28" spans="1:8" s="28" customFormat="1">
      <c r="A28" s="25" t="s">
        <v>26</v>
      </c>
      <c r="B28" s="26"/>
      <c r="C28" s="27">
        <f t="shared" ref="C28" si="4">CEILING(C27,5)</f>
        <v>115</v>
      </c>
      <c r="D28" s="27">
        <f t="shared" ref="D28:E28" si="5">CEILING(D27,5)</f>
        <v>115</v>
      </c>
      <c r="E28" s="27">
        <f t="shared" si="5"/>
        <v>115</v>
      </c>
    </row>
    <row r="29" spans="1:8" s="28" customFormat="1">
      <c r="A29" s="25" t="s">
        <v>27</v>
      </c>
      <c r="B29" s="26"/>
      <c r="C29" s="41">
        <f t="shared" ref="C29" si="6">FLOOR(C27,5)</f>
        <v>110</v>
      </c>
      <c r="D29" s="41">
        <f t="shared" ref="D29:E29" si="7">FLOOR(D27,5)</f>
        <v>110</v>
      </c>
      <c r="E29" s="41">
        <f t="shared" si="7"/>
        <v>110</v>
      </c>
    </row>
    <row r="30" spans="1:8" s="28" customFormat="1">
      <c r="A30" s="26"/>
      <c r="B30" s="26"/>
    </row>
    <row r="31" spans="1:8" s="15" customFormat="1">
      <c r="A31" s="38" t="s">
        <v>30</v>
      </c>
      <c r="B31" s="39"/>
      <c r="C31" s="40">
        <f>ROUNDUP(C25*C28,-3)</f>
        <v>47000</v>
      </c>
      <c r="D31" s="40">
        <f>ROUNDUP(D25*D28,-3)</f>
        <v>70000</v>
      </c>
      <c r="E31" s="40">
        <f>ROUNDUP(E25*E28,-3)</f>
        <v>51000</v>
      </c>
      <c r="F31" s="40"/>
      <c r="G31" s="40"/>
    </row>
    <row r="32" spans="1:8">
      <c r="A32" s="29" t="s">
        <v>31</v>
      </c>
      <c r="C32" s="42">
        <f>ROUNDUP(C22*C28,-3)</f>
        <v>73000</v>
      </c>
      <c r="D32" s="42">
        <f>ROUNDUP(D22*D28,-3)</f>
        <v>109000</v>
      </c>
      <c r="E32" s="42">
        <f>ROUNDUP(E22*E28,-3)</f>
        <v>64000</v>
      </c>
      <c r="F32" s="30"/>
      <c r="G32" s="30"/>
      <c r="H32" s="31"/>
    </row>
    <row r="33" spans="1:8" s="15" customFormat="1">
      <c r="A33" s="38"/>
      <c r="B33" s="39"/>
      <c r="C33" s="40">
        <f>SUM(C31:C32)</f>
        <v>120000</v>
      </c>
      <c r="D33" s="40">
        <f>SUM(D31:D32)</f>
        <v>179000</v>
      </c>
      <c r="E33" s="40">
        <f>SUM(E31:E32)</f>
        <v>115000</v>
      </c>
      <c r="F33" s="40"/>
      <c r="G33" s="40"/>
    </row>
    <row r="34" spans="1:8">
      <c r="A34" s="29"/>
      <c r="C34" s="30"/>
      <c r="D34" s="30"/>
      <c r="E34" s="30"/>
      <c r="F34" s="30"/>
      <c r="G34" s="30"/>
      <c r="H34" s="31"/>
    </row>
    <row r="35" spans="1:8" ht="13.5" thickBot="1">
      <c r="A35" s="36" t="s">
        <v>28</v>
      </c>
      <c r="B35" s="32"/>
      <c r="C35" s="32">
        <f>C33*C4</f>
        <v>360000</v>
      </c>
      <c r="D35" s="32">
        <f>D33*D4</f>
        <v>358000</v>
      </c>
      <c r="E35" s="32">
        <f>E33*E4</f>
        <v>230000</v>
      </c>
    </row>
    <row r="36" spans="1:8" s="34" customFormat="1" ht="13.5" thickTop="1">
      <c r="A36" s="37" t="s">
        <v>29</v>
      </c>
      <c r="B36" s="37">
        <v>126.5</v>
      </c>
      <c r="C36" s="33"/>
      <c r="D36" s="33"/>
      <c r="E36" s="33"/>
    </row>
    <row r="37" spans="1:8" ht="13.5" thickBot="1">
      <c r="A37" s="36" t="s">
        <v>32</v>
      </c>
      <c r="B37" s="32"/>
      <c r="C37" s="32">
        <f>C35/$B$36</f>
        <v>2845.8498023715415</v>
      </c>
      <c r="D37" s="32">
        <f>D35/$B$36</f>
        <v>2830.0395256916995</v>
      </c>
      <c r="E37" s="32">
        <f>E35/$B$36</f>
        <v>1818.1818181818182</v>
      </c>
    </row>
    <row r="38" spans="1:8" ht="13.5" thickTop="1"/>
  </sheetData>
  <autoFilter ref="A2:B36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Helsinki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2019-04-19T03:34:26Z</dcterms:created>
  <dcterms:modified xsi:type="dcterms:W3CDTF">2019-04-19T03:51:18Z</dcterms:modified>
</cp:coreProperties>
</file>