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28800" windowHeight="12435"/>
  </bookViews>
  <sheets>
    <sheet name="Summary" sheetId="4" r:id="rId1"/>
    <sheet name="CID 864088" sheetId="1" r:id="rId2"/>
  </sheets>
  <definedNames>
    <definedName name="_xlnm._FilterDatabase" localSheetId="1" hidden="1">'CID 864088'!$2:$13</definedName>
  </definedNames>
  <calcPr calcId="152511"/>
</workbook>
</file>

<file path=xl/calcChain.xml><?xml version="1.0" encoding="utf-8"?>
<calcChain xmlns="http://schemas.openxmlformats.org/spreadsheetml/2006/main">
  <c r="G9" i="4" l="1"/>
  <c r="E9" i="4"/>
  <c r="G8" i="4"/>
  <c r="G6" i="4"/>
  <c r="G4" i="4"/>
  <c r="G3" i="4"/>
  <c r="E8" i="4"/>
  <c r="E6" i="4"/>
  <c r="E4" i="4"/>
  <c r="E3" i="4"/>
  <c r="C8" i="4"/>
  <c r="C6" i="4"/>
  <c r="C4" i="4"/>
  <c r="C3" i="4"/>
  <c r="A8" i="4"/>
  <c r="A6" i="4"/>
  <c r="A4" i="4"/>
  <c r="A3" i="4"/>
  <c r="L14" i="1"/>
  <c r="K14" i="1"/>
  <c r="B14" i="1"/>
  <c r="B13" i="1"/>
  <c r="B12" i="1"/>
  <c r="B10" i="1"/>
  <c r="B8" i="1"/>
  <c r="B6" i="1"/>
  <c r="C13" i="1"/>
  <c r="C12" i="1"/>
  <c r="C10" i="1"/>
  <c r="C8" i="1"/>
  <c r="C6" i="1"/>
  <c r="C5" i="1"/>
  <c r="B5" i="1"/>
  <c r="F9" i="4"/>
</calcChain>
</file>

<file path=xl/sharedStrings.xml><?xml version="1.0" encoding="utf-8"?>
<sst xmlns="http://schemas.openxmlformats.org/spreadsheetml/2006/main" count="91" uniqueCount="57">
  <si>
    <t>DUE DATE (ETA + 90 Days )</t>
  </si>
  <si>
    <t>Chassis</t>
  </si>
  <si>
    <t>Vessel</t>
  </si>
  <si>
    <t>ETA</t>
  </si>
  <si>
    <t>Amount Paid</t>
  </si>
  <si>
    <t>Balance Due</t>
  </si>
  <si>
    <t>Remarks</t>
  </si>
  <si>
    <t>UNPAID UNRELEASED</t>
  </si>
  <si>
    <t>ETA + 90 days</t>
  </si>
  <si>
    <t>OFS on ARRIVAL</t>
  </si>
  <si>
    <t>BL Status</t>
  </si>
  <si>
    <t>Year</t>
  </si>
  <si>
    <t>Make/Model</t>
  </si>
  <si>
    <t>Origin</t>
  </si>
  <si>
    <t>Purchaser</t>
  </si>
  <si>
    <t>Sold Thru</t>
  </si>
  <si>
    <t>OFS Fee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</si>
  <si>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</si>
  <si>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</si>
  <si>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</si>
  <si>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</si>
  <si>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</si>
  <si>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</si>
  <si>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</si>
  <si>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ARRIVED UNITS</t>
  </si>
  <si>
    <t>Shipped</t>
  </si>
  <si>
    <t>IBC Japan</t>
  </si>
  <si>
    <t>IBC</t>
  </si>
  <si>
    <t>Orca Ace(KZ)</t>
  </si>
  <si>
    <t>OK Book</t>
  </si>
  <si>
    <t>TOTAL</t>
  </si>
  <si>
    <t>Total NZD</t>
  </si>
  <si>
    <t>AUDI, A3</t>
  </si>
  <si>
    <t>Noriyuki Yoshikawa</t>
  </si>
  <si>
    <t>Glovis Clipper(KB)</t>
  </si>
  <si>
    <t>BMW, Z4 COUPE</t>
  </si>
  <si>
    <t>iDirect iDirect</t>
  </si>
  <si>
    <t>iDirect</t>
  </si>
  <si>
    <t>AUDI, S4</t>
  </si>
  <si>
    <t>Aquamarine Ace(KZ)</t>
  </si>
  <si>
    <t>Yousuke Watanabe</t>
  </si>
  <si>
    <t>BMW, X5</t>
  </si>
  <si>
    <t>Meridian Ace(KZ)</t>
  </si>
  <si>
    <t>BMW, 130I</t>
  </si>
  <si>
    <t>WAUZZZ8P0AA061165</t>
  </si>
  <si>
    <t>WBADU52040LF69240</t>
  </si>
  <si>
    <t>WAUZZZ8K19A207217</t>
  </si>
  <si>
    <t>WAUZZZ8P39A076318</t>
  </si>
  <si>
    <t>WBAFE820X0LC97669</t>
  </si>
  <si>
    <t>WBAUF92040PS88577</t>
  </si>
  <si>
    <t>ETA + 90 Days</t>
  </si>
  <si>
    <t>Glovis Clipper</t>
  </si>
  <si>
    <t>Aquamarine Ace</t>
  </si>
  <si>
    <t>Orca Ace</t>
  </si>
  <si>
    <t>Meridian Ace</t>
  </si>
  <si>
    <t>CID 864088 Total Due as of August 13, 2019</t>
  </si>
  <si>
    <t>Amount Due (NZD)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</si>
</sst>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 * #,##0.00_ ;_ * \-#,##0.00_ ;_ * &quot;-&quot;??_ ;_ @_ "/>
    <numFmt numFmtId="167" formatCode="[$-409]dd\-mmm\-yy;@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indexed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6" fontId="20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0" fillId="0" borderId="0" xfId="0" applyAlignment="1">
      <alignment horizontal="left"/>
    </xf>
    <xf numFmtId="166" fontId="0" fillId="0" borderId="0" xfId="1" applyFont="1" applyAlignment="1">
      <alignment horizontal="center"/>
    </xf>
    <xf numFmtId="0" fontId="2" fillId="2" borderId="0" xfId="0" applyFont="1" applyFill="1" applyAlignment="1">
      <alignment horizontal="left"/>
    </xf>
    <xf numFmtId="166" fontId="0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166" fontId="3" fillId="4" borderId="0" xfId="1" applyFont="1" applyFill="1" applyAlignment="1">
      <alignment horizontal="center"/>
    </xf>
    <xf numFmtId="165" fontId="4" fillId="3" borderId="0" xfId="3" applyNumberFormat="1" applyFont="1" applyFill="1" applyAlignment="1">
      <alignment horizontal="left" vertical="center"/>
    </xf>
    <xf numFmtId="166" fontId="5" fillId="3" borderId="0" xfId="1" applyFont="1" applyFill="1" applyBorder="1" applyAlignment="1" applyProtection="1">
      <alignment horizontal="center" vertical="center"/>
    </xf>
    <xf numFmtId="165" fontId="5" fillId="3" borderId="0" xfId="3" applyNumberFormat="1" applyFont="1" applyFill="1" applyAlignment="1">
      <alignment horizontal="left" vertical="center"/>
    </xf>
    <xf numFmtId="164" fontId="6" fillId="3" borderId="0" xfId="4" applyNumberFormat="1" applyFont="1" applyFill="1" applyAlignment="1">
      <alignment vertical="center"/>
    </xf>
    <xf numFmtId="0" fontId="6" fillId="3" borderId="0" xfId="3" applyFont="1" applyFill="1" applyAlignment="1">
      <alignment vertical="center"/>
    </xf>
    <xf numFmtId="14" fontId="7" fillId="0" borderId="0" xfId="0" applyNumberFormat="1" applyFont="1" applyFill="1" applyAlignment="1">
      <alignment horizontal="left"/>
    </xf>
    <xf numFmtId="166" fontId="8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1" applyFont="1" applyAlignment="1">
      <alignment horizontal="center"/>
    </xf>
    <xf numFmtId="43" fontId="0" fillId="2" borderId="0" xfId="1" applyNumberFormat="1" applyFont="1" applyFill="1" applyAlignment="1"/>
    <xf numFmtId="164" fontId="0" fillId="2" borderId="0" xfId="1" applyNumberFormat="1" applyFont="1" applyFill="1" applyAlignment="1"/>
    <xf numFmtId="14" fontId="0" fillId="2" borderId="0" xfId="0" applyNumberFormat="1" applyFill="1"/>
    <xf numFmtId="43" fontId="6" fillId="3" borderId="0" xfId="4" applyFont="1" applyFill="1" applyAlignment="1">
      <alignment vertical="center"/>
    </xf>
    <xf numFmtId="164" fontId="6" fillId="3" borderId="0" xfId="1" applyNumberFormat="1" applyFont="1" applyFill="1" applyAlignment="1">
      <alignment vertical="center"/>
    </xf>
    <xf numFmtId="14" fontId="9" fillId="3" borderId="0" xfId="5" applyNumberFormat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7" fontId="6" fillId="3" borderId="0" xfId="2" applyNumberFormat="1" applyFont="1" applyFill="1" applyAlignment="1">
      <alignment vertical="center"/>
    </xf>
    <xf numFmtId="166" fontId="2" fillId="0" borderId="0" xfId="1" applyFont="1" applyAlignment="1"/>
    <xf numFmtId="167" fontId="6" fillId="3" borderId="0" xfId="3" applyNumberFormat="1" applyFont="1" applyFill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 applyBorder="1"/>
    <xf numFmtId="14" fontId="11" fillId="2" borderId="0" xfId="0" applyNumberFormat="1" applyFont="1" applyFill="1" applyBorder="1" applyAlignment="1">
      <alignment horizontal="center"/>
    </xf>
    <xf numFmtId="43" fontId="11" fillId="2" borderId="0" xfId="1" applyNumberFormat="1" applyFont="1" applyFill="1" applyBorder="1" applyAlignment="1">
      <alignment horizontal="right"/>
    </xf>
    <xf numFmtId="0" fontId="3" fillId="4" borderId="0" xfId="0" applyFont="1" applyFill="1" applyAlignment="1">
      <alignment horizontal="center"/>
    </xf>
    <xf numFmtId="165" fontId="12" fillId="2" borderId="0" xfId="0" applyNumberFormat="1" applyFont="1" applyFill="1" applyBorder="1" applyAlignment="1">
      <alignment horizontal="left"/>
    </xf>
    <xf numFmtId="43" fontId="12" fillId="2" borderId="0" xfId="6" applyFont="1" applyFill="1" applyBorder="1" applyAlignment="1">
      <alignment horizontal="left"/>
    </xf>
    <xf numFmtId="14" fontId="12" fillId="2" borderId="0" xfId="6" applyNumberFormat="1" applyFont="1" applyFill="1" applyBorder="1" applyAlignment="1">
      <alignment horizontal="center"/>
    </xf>
    <xf numFmtId="43" fontId="12" fillId="2" borderId="0" xfId="5" applyFont="1" applyFill="1" applyBorder="1" applyAlignment="1">
      <alignment horizontal="center"/>
    </xf>
    <xf numFmtId="43" fontId="13" fillId="2" borderId="0" xfId="5" applyFont="1" applyFill="1" applyBorder="1"/>
    <xf numFmtId="43" fontId="14" fillId="2" borderId="0" xfId="1" applyNumberFormat="1" applyFont="1" applyFill="1" applyBorder="1" applyAlignment="1">
      <alignment horizontal="right"/>
    </xf>
    <xf numFmtId="0" fontId="15" fillId="5" borderId="0" xfId="0" applyFont="1" applyFill="1" applyBorder="1" applyAlignment="1">
      <alignment horizontal="left"/>
    </xf>
    <xf numFmtId="0" fontId="14" fillId="5" borderId="0" xfId="0" applyFont="1" applyFill="1" applyBorder="1"/>
    <xf numFmtId="14" fontId="14" fillId="5" borderId="0" xfId="0" applyNumberFormat="1" applyFont="1" applyFill="1" applyBorder="1" applyAlignment="1">
      <alignment horizontal="center"/>
    </xf>
    <xf numFmtId="43" fontId="13" fillId="5" borderId="0" xfId="0" applyNumberFormat="1" applyFont="1" applyFill="1" applyBorder="1"/>
    <xf numFmtId="43" fontId="16" fillId="5" borderId="0" xfId="0" applyNumberFormat="1" applyFont="1" applyFill="1" applyBorder="1"/>
    <xf numFmtId="164" fontId="11" fillId="5" borderId="0" xfId="0" applyNumberFormat="1" applyFont="1" applyFill="1" applyBorder="1"/>
    <xf numFmtId="164" fontId="11" fillId="2" borderId="0" xfId="0" applyNumberFormat="1" applyFont="1" applyFill="1" applyBorder="1"/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/>
    <xf numFmtId="14" fontId="18" fillId="2" borderId="0" xfId="0" applyNumberFormat="1" applyFont="1" applyFill="1" applyBorder="1" applyAlignment="1">
      <alignment horizontal="center"/>
    </xf>
    <xf numFmtId="8" fontId="0" fillId="0" borderId="0" xfId="0" applyNumberFormat="1"/>
    <xf numFmtId="14" fontId="0" fillId="0" borderId="0" xfId="0" applyNumberFormat="1"/>
    <xf numFmtId="22" fontId="0" fillId="0" borderId="0" xfId="0" applyNumberFormat="1"/>
    <xf numFmtId="0" fontId="0" fillId="6" borderId="0" xfId="0" applyFill="1"/>
    <xf numFmtId="0" fontId="1" fillId="0" borderId="0" xfId="0" applyFont="1"/>
    <xf numFmtId="166" fontId="5" fillId="6" borderId="0" xfId="1" applyFont="1" applyFill="1" applyBorder="1" applyAlignment="1" applyProtection="1">
      <alignment horizontal="center" vertical="center"/>
    </xf>
    <xf numFmtId="165" fontId="5" fillId="6" borderId="0" xfId="3" applyNumberFormat="1" applyFont="1" applyFill="1" applyAlignment="1">
      <alignment horizontal="left" vertical="center"/>
    </xf>
    <xf numFmtId="165" fontId="4" fillId="6" borderId="0" xfId="3" applyNumberFormat="1" applyFont="1" applyFill="1" applyAlignment="1">
      <alignment horizontal="left" vertical="center"/>
    </xf>
    <xf numFmtId="164" fontId="6" fillId="6" borderId="0" xfId="4" applyNumberFormat="1" applyFont="1" applyFill="1" applyAlignment="1">
      <alignment vertical="center"/>
    </xf>
    <xf numFmtId="0" fontId="6" fillId="6" borderId="0" xfId="3" applyFont="1" applyFill="1" applyAlignment="1">
      <alignment vertical="center"/>
    </xf>
    <xf numFmtId="43" fontId="6" fillId="6" borderId="0" xfId="4" applyFont="1" applyFill="1" applyAlignment="1">
      <alignment vertical="center"/>
    </xf>
    <xf numFmtId="164" fontId="6" fillId="6" borderId="0" xfId="1" applyNumberFormat="1" applyFont="1" applyFill="1" applyAlignment="1">
      <alignment vertical="center"/>
    </xf>
    <xf numFmtId="14" fontId="9" fillId="6" borderId="0" xfId="5" applyNumberFormat="1" applyFont="1" applyFill="1" applyAlignment="1">
      <alignment vertical="center"/>
    </xf>
    <xf numFmtId="14" fontId="6" fillId="6" borderId="0" xfId="2" applyNumberFormat="1" applyFont="1" applyFill="1" applyAlignment="1">
      <alignment vertical="center"/>
    </xf>
    <xf numFmtId="7" fontId="6" fillId="6" borderId="0" xfId="2" applyNumberFormat="1" applyFont="1" applyFill="1" applyAlignment="1">
      <alignment vertical="center"/>
    </xf>
    <xf numFmtId="167" fontId="6" fillId="6" borderId="0" xfId="3" applyNumberFormat="1" applyFont="1" applyFill="1" applyAlignment="1">
      <alignment horizontal="center" vertical="center"/>
    </xf>
    <xf numFmtId="0" fontId="2" fillId="6" borderId="0" xfId="0" applyFont="1" applyFill="1"/>
    <xf numFmtId="43" fontId="12" fillId="0" borderId="0" xfId="6" applyFont="1" applyFill="1" applyBorder="1" applyAlignment="1">
      <alignment horizontal="left"/>
    </xf>
    <xf numFmtId="14" fontId="12" fillId="0" borderId="0" xfId="6" applyNumberFormat="1" applyFont="1" applyFill="1" applyBorder="1" applyAlignment="1">
      <alignment horizontal="center"/>
    </xf>
    <xf numFmtId="43" fontId="12" fillId="0" borderId="0" xfId="5" applyFont="1" applyFill="1" applyBorder="1" applyAlignment="1">
      <alignment horizontal="center"/>
    </xf>
    <xf numFmtId="43" fontId="12" fillId="0" borderId="0" xfId="1" applyNumberFormat="1" applyFont="1" applyFill="1" applyBorder="1" applyAlignment="1">
      <alignment horizontal="right"/>
    </xf>
    <xf numFmtId="43" fontId="13" fillId="0" borderId="0" xfId="5" applyFont="1" applyFill="1" applyBorder="1"/>
    <xf numFmtId="43" fontId="14" fillId="0" borderId="0" xfId="1" applyNumberFormat="1" applyFont="1" applyFill="1" applyBorder="1" applyAlignment="1">
      <alignment horizontal="right"/>
    </xf>
    <xf numFmtId="166" fontId="0" fillId="0" borderId="0" xfId="1" applyFont="1" applyAlignment="1"/>
  </cellXfs>
  <cellStyles count="7">
    <cellStyle name="Comma" xfId="1" builtinId="3"/>
    <cellStyle name="Comma 10" xfId="5"/>
    <cellStyle name="Comma 2" xfId="6"/>
    <cellStyle name="Comma 2 2" xfId="4"/>
    <cellStyle name="Currency 2 2" xfId="2"/>
    <cellStyle name="Normal" xfId="0" builtinId="0"/>
    <cellStyle name="Normal 4 2" xf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showGridLines="0" tabSelected="1" workbookViewId="0">
      <pane ySplit="1" topLeftCell="A2" activePane="bottomLeft" state="frozen"/>
      <selection pane="bottomLeft" activeCell="A12" sqref="A12"/>
    </sheetView>
  </sheetViews>
  <sheetFormatPr defaultColWidth="9.140625" defaultRowHeight="13.5" customHeight="1"/>
  <cols>
    <col min="1" max="1" width="36.85546875" style="32" bestFit="1" customWidth="1"/>
    <col min="2" max="2" width="20.7109375" style="32" bestFit="1" customWidth="1"/>
    <col min="3" max="3" width="18.5703125" style="32" bestFit="1" customWidth="1"/>
    <col min="4" max="4" width="4.28515625" style="33" bestFit="1" customWidth="1"/>
    <col min="5" max="5" width="18" style="32" bestFit="1" customWidth="1"/>
    <col min="6" max="6" width="12.42578125" style="34" customWidth="1"/>
    <col min="7" max="7" width="11.85546875" style="32" bestFit="1" customWidth="1"/>
    <col min="8" max="8" width="8.5703125" style="32" bestFit="1" customWidth="1"/>
    <col min="9" max="9" width="12.42578125" style="32" customWidth="1"/>
    <col min="10" max="10" width="10" style="32" customWidth="1"/>
    <col min="11" max="11" width="11" style="32" customWidth="1"/>
    <col min="12" max="16384" width="9.140625" style="32"/>
  </cols>
  <sheetData>
    <row r="1" spans="1:16384" ht="15">
      <c r="A1" s="9" t="s">
        <v>0</v>
      </c>
      <c r="B1" s="9" t="s">
        <v>1</v>
      </c>
      <c r="C1" s="9" t="s">
        <v>2</v>
      </c>
      <c r="D1" s="35" t="s">
        <v>3</v>
      </c>
      <c r="E1" s="9" t="s">
        <v>56</v>
      </c>
      <c r="F1" s="9" t="s">
        <v>4</v>
      </c>
      <c r="G1" s="9" t="s">
        <v>5</v>
      </c>
      <c r="H1" s="9" t="s">
        <v>6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  <c r="XFB1" s="9"/>
      <c r="XFC1" s="9"/>
      <c r="XFD1" s="9"/>
    </row>
    <row r="2" spans="1:16384" ht="13.5" customHeight="1">
      <c r="A2" s="68" t="s">
        <v>51</v>
      </c>
      <c r="B2" s="69"/>
      <c r="C2" s="69"/>
      <c r="D2" s="70"/>
      <c r="E2" s="71"/>
      <c r="F2" s="72"/>
      <c r="G2" s="71"/>
      <c r="H2" s="73"/>
    </row>
    <row r="3" spans="1:16384" s="31" customFormat="1" ht="13.5" customHeight="1">
      <c r="A3" s="36">
        <f>VLOOKUP(B3,'CID 864088'!A:B,2,FALSE)</f>
        <v>43623</v>
      </c>
      <c r="B3" s="37" t="s">
        <v>44</v>
      </c>
      <c r="C3" s="37" t="str">
        <f>VLOOKUP(B3,'CID 864088'!A:M,13,FALSE)</f>
        <v>Glovis Clipper(KB)</v>
      </c>
      <c r="D3" s="38"/>
      <c r="E3" s="39">
        <f>VLOOKUP(B3,'CID 864088'!A:K,11,FALSE)</f>
        <v>5550</v>
      </c>
      <c r="F3" s="41"/>
      <c r="G3" s="39">
        <f>E3-F3</f>
        <v>5550</v>
      </c>
      <c r="H3" s="40"/>
      <c r="I3" s="32"/>
    </row>
    <row r="4" spans="1:16384" s="31" customFormat="1" ht="13.5" customHeight="1">
      <c r="A4" s="36">
        <f>VLOOKUP(B4,'CID 864088'!A:B,2,FALSE)</f>
        <v>43623</v>
      </c>
      <c r="B4" s="37" t="s">
        <v>45</v>
      </c>
      <c r="C4" s="37" t="str">
        <f>VLOOKUP(B4,'CID 864088'!A:M,13,FALSE)</f>
        <v>Glovis Clipper(KB)</v>
      </c>
      <c r="D4" s="38"/>
      <c r="E4" s="39">
        <f>VLOOKUP(B4,'CID 864088'!A:K,11,FALSE)</f>
        <v>10200</v>
      </c>
      <c r="F4" s="41"/>
      <c r="G4" s="39">
        <f t="shared" ref="G4:G8" si="0">E4-F4</f>
        <v>10200</v>
      </c>
      <c r="H4" s="40"/>
      <c r="I4" s="32"/>
    </row>
    <row r="5" spans="1:16384" s="31" customFormat="1" ht="13.5" customHeight="1">
      <c r="A5" s="68" t="s">
        <v>52</v>
      </c>
      <c r="B5" s="69"/>
      <c r="C5" s="69"/>
      <c r="D5" s="70"/>
      <c r="E5" s="39"/>
      <c r="F5" s="74"/>
      <c r="G5" s="39"/>
      <c r="H5" s="73"/>
      <c r="I5" s="32"/>
    </row>
    <row r="6" spans="1:16384" s="31" customFormat="1" ht="13.5" customHeight="1">
      <c r="A6" s="36">
        <f>VLOOKUP(B6,'CID 864088'!A:B,2,FALSE)</f>
        <v>43633</v>
      </c>
      <c r="B6" t="s">
        <v>46</v>
      </c>
      <c r="C6" s="37" t="str">
        <f>VLOOKUP(B6,'CID 864088'!A:M,13,FALSE)</f>
        <v>Aquamarine Ace(KZ)</v>
      </c>
      <c r="D6" s="38"/>
      <c r="E6" s="39">
        <f>VLOOKUP(B6,'CID 864088'!A:K,11,FALSE)</f>
        <v>19000</v>
      </c>
      <c r="F6" s="41"/>
      <c r="G6" s="39">
        <f t="shared" si="0"/>
        <v>19000</v>
      </c>
      <c r="H6" s="40"/>
      <c r="I6" s="32"/>
    </row>
    <row r="7" spans="1:16384" s="31" customFormat="1" ht="13.5" customHeight="1">
      <c r="A7" s="68" t="s">
        <v>53</v>
      </c>
      <c r="B7" s="69"/>
      <c r="C7" s="69"/>
      <c r="D7" s="70"/>
      <c r="E7" s="39"/>
      <c r="F7" s="74"/>
      <c r="G7" s="39"/>
      <c r="H7" s="73"/>
      <c r="I7" s="32"/>
    </row>
    <row r="8" spans="1:16384" s="31" customFormat="1" ht="13.5" customHeight="1">
      <c r="A8" s="36">
        <f>VLOOKUP(B8,'CID 864088'!A:B,2,FALSE)</f>
        <v>43662</v>
      </c>
      <c r="B8" t="s">
        <v>47</v>
      </c>
      <c r="C8" s="37" t="str">
        <f>VLOOKUP(B8,'CID 864088'!A:M,13,FALSE)</f>
        <v>Orca Ace(KZ)</v>
      </c>
      <c r="D8" s="38"/>
      <c r="E8" s="39">
        <f>VLOOKUP(B8,'CID 864088'!A:K,11,FALSE)</f>
        <v>7150</v>
      </c>
      <c r="F8" s="41"/>
      <c r="G8" s="39">
        <f t="shared" si="0"/>
        <v>7150</v>
      </c>
      <c r="H8" s="40"/>
      <c r="I8" s="32"/>
    </row>
    <row r="9" spans="1:16384" ht="13.5" customHeight="1">
      <c r="A9" s="42" t="s">
        <v>55</v>
      </c>
      <c r="B9" s="43"/>
      <c r="C9" s="43"/>
      <c r="D9" s="44"/>
      <c r="E9" s="45">
        <f>SUM(E2:E8)</f>
        <v>41900</v>
      </c>
      <c r="F9" s="45">
        <f>SUM(F2:F3)</f>
        <v>0</v>
      </c>
      <c r="G9" s="46">
        <f>SUM(G2:G8)</f>
        <v>41900</v>
      </c>
      <c r="H9" s="47"/>
    </row>
    <row r="10" spans="1:16384" ht="13.5" customHeight="1">
      <c r="H10" s="48"/>
    </row>
    <row r="11" spans="1:16384" ht="13.5" customHeight="1">
      <c r="A11" s="49"/>
      <c r="B11" s="50"/>
      <c r="C11" s="50"/>
      <c r="D11" s="51"/>
      <c r="E11" s="50"/>
      <c r="F11" s="50"/>
      <c r="G11" s="50"/>
    </row>
    <row r="13" spans="1:16384" ht="13.5" customHeight="1">
      <c r="F13" s="32"/>
    </row>
    <row r="14" spans="1:16384" ht="13.5" customHeight="1">
      <c r="F14" s="32"/>
    </row>
    <row r="15" spans="1:16384" ht="13.5" customHeight="1">
      <c r="F15" s="32"/>
    </row>
    <row r="16" spans="1:16384" ht="13.5" customHeight="1">
      <c r="F16" s="32"/>
    </row>
    <row r="17" spans="6:6" ht="13.5" customHeight="1">
      <c r="F17" s="32"/>
    </row>
    <row r="18" spans="6:6" ht="13.5" customHeight="1">
      <c r="F18" s="32"/>
    </row>
    <row r="19" spans="6:6" ht="13.5" customHeight="1">
      <c r="F19" s="32"/>
    </row>
    <row r="20" spans="6:6" ht="13.5" customHeight="1">
      <c r="F20" s="32"/>
    </row>
    <row r="21" spans="6:6" ht="13.5" customHeight="1">
      <c r="F21" s="32"/>
    </row>
  </sheetData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4"/>
  <sheetViews>
    <sheetView workbookViewId="0">
      <selection activeCell="A39" sqref="A39"/>
    </sheetView>
  </sheetViews>
  <sheetFormatPr defaultColWidth="9" defaultRowHeight="15"/>
  <cols>
    <col min="1" max="1" width="21.5703125" customWidth="1"/>
    <col min="2" max="2" width="21.28515625" style="4" customWidth="1"/>
    <col min="3" max="3" width="21.28515625" style="5" customWidth="1"/>
    <col min="4" max="4" width="14.7109375" bestFit="1" customWidth="1"/>
    <col min="5" max="5" width="9.140625" customWidth="1"/>
    <col min="6" max="6" width="5.7109375" customWidth="1"/>
    <col min="7" max="7" width="34" customWidth="1"/>
    <col min="8" max="8" width="9.5703125" customWidth="1"/>
    <col min="9" max="9" width="22" customWidth="1"/>
    <col min="10" max="10" width="9.28515625" customWidth="1"/>
    <col min="11" max="11" width="14.7109375" customWidth="1"/>
    <col min="12" max="12" width="11.85546875" customWidth="1"/>
    <col min="13" max="13" width="19.85546875" customWidth="1"/>
    <col min="14" max="14" width="10.28515625" customWidth="1"/>
    <col min="15" max="15" width="10.85546875" customWidth="1"/>
    <col min="16" max="17" width="15.85546875" customWidth="1"/>
    <col min="18" max="18" width="14.140625" customWidth="1"/>
    <col min="19" max="19" width="14.7109375" customWidth="1"/>
  </cols>
  <sheetData>
    <row r="1" spans="1:16384" s="1" customFormat="1">
      <c r="A1" s="6" t="s">
        <v>7</v>
      </c>
      <c r="B1" s="7"/>
      <c r="C1" s="7"/>
      <c r="E1" s="8" t="s">
        <v>8</v>
      </c>
      <c r="I1" s="21"/>
      <c r="J1" s="22"/>
      <c r="K1" s="22"/>
      <c r="M1" s="23"/>
      <c r="N1" s="23"/>
      <c r="O1" s="23"/>
    </row>
    <row r="2" spans="1:16384">
      <c r="A2" s="9" t="s">
        <v>1</v>
      </c>
      <c r="B2" s="10" t="s">
        <v>50</v>
      </c>
      <c r="C2" s="11" t="s">
        <v>9</v>
      </c>
      <c r="D2" s="9" t="s">
        <v>4</v>
      </c>
      <c r="E2" s="9" t="s">
        <v>10</v>
      </c>
      <c r="F2" s="9" t="s">
        <v>11</v>
      </c>
      <c r="G2" s="9" t="s">
        <v>12</v>
      </c>
      <c r="H2" s="9" t="s">
        <v>13</v>
      </c>
      <c r="I2" s="9" t="s">
        <v>14</v>
      </c>
      <c r="J2" s="9" t="s">
        <v>15</v>
      </c>
      <c r="K2" s="9" t="s">
        <v>31</v>
      </c>
      <c r="L2" s="9" t="s">
        <v>16</v>
      </c>
      <c r="M2" s="9" t="s">
        <v>17</v>
      </c>
      <c r="N2" s="9" t="s">
        <v>18</v>
      </c>
      <c r="O2" s="9" t="s">
        <v>19</v>
      </c>
      <c r="P2" s="9" t="s">
        <v>20</v>
      </c>
      <c r="Q2" s="9" t="s">
        <v>21</v>
      </c>
      <c r="R2" s="9" t="s">
        <v>22</v>
      </c>
      <c r="S2" s="9" t="s">
        <v>23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  <c r="XFC2" s="9"/>
      <c r="XFD2" s="9"/>
    </row>
    <row r="3" spans="1:16384" s="2" customFormat="1">
      <c r="A3" s="12" t="s">
        <v>24</v>
      </c>
      <c r="B3" s="13"/>
      <c r="C3" s="13"/>
      <c r="D3" s="14"/>
      <c r="E3" s="12"/>
      <c r="F3" s="15"/>
      <c r="G3" s="15"/>
      <c r="H3" s="16"/>
      <c r="I3" s="24"/>
      <c r="J3" s="25"/>
      <c r="K3" s="25"/>
      <c r="L3" s="16"/>
      <c r="M3" s="26"/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30"/>
      <c r="AH3" s="30"/>
    </row>
    <row r="4" spans="1:16384" s="55" customFormat="1">
      <c r="A4" s="68" t="s">
        <v>51</v>
      </c>
      <c r="B4" s="57"/>
      <c r="C4" s="57"/>
      <c r="D4" s="58"/>
      <c r="E4" s="59"/>
      <c r="F4" s="60"/>
      <c r="G4" s="60"/>
      <c r="H4" s="61"/>
      <c r="I4" s="62"/>
      <c r="J4" s="63"/>
      <c r="K4" s="63"/>
      <c r="L4" s="61"/>
      <c r="M4" s="64"/>
      <c r="N4" s="65"/>
      <c r="O4" s="65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7"/>
      <c r="AH4" s="67"/>
    </row>
    <row r="5" spans="1:16384">
      <c r="A5" t="s">
        <v>44</v>
      </c>
      <c r="B5" s="17">
        <f>O5+90</f>
        <v>43623</v>
      </c>
      <c r="C5" s="18">
        <f>L5</f>
        <v>1300</v>
      </c>
      <c r="D5" s="75"/>
      <c r="E5" t="s">
        <v>25</v>
      </c>
      <c r="F5">
        <v>2009</v>
      </c>
      <c r="G5" t="s">
        <v>32</v>
      </c>
      <c r="H5" t="s">
        <v>26</v>
      </c>
      <c r="I5" t="s">
        <v>33</v>
      </c>
      <c r="J5" t="s">
        <v>27</v>
      </c>
      <c r="K5" s="52">
        <v>5550</v>
      </c>
      <c r="L5" s="52">
        <v>1300</v>
      </c>
      <c r="M5" s="56" t="s">
        <v>34</v>
      </c>
      <c r="N5" s="53">
        <v>43512</v>
      </c>
      <c r="O5" s="53">
        <v>43533</v>
      </c>
      <c r="P5" s="54">
        <v>43493.71597222222</v>
      </c>
      <c r="Q5" s="54">
        <v>43493.719444444447</v>
      </c>
      <c r="R5">
        <v>19</v>
      </c>
      <c r="S5" t="s">
        <v>29</v>
      </c>
    </row>
    <row r="6" spans="1:16384">
      <c r="A6" t="s">
        <v>45</v>
      </c>
      <c r="B6" s="17">
        <f t="shared" ref="B6:B13" si="0">O6+90</f>
        <v>43623</v>
      </c>
      <c r="C6" s="18">
        <f>L6</f>
        <v>1300</v>
      </c>
      <c r="D6" s="75"/>
      <c r="E6" t="s">
        <v>25</v>
      </c>
      <c r="F6">
        <v>2008</v>
      </c>
      <c r="G6" t="s">
        <v>35</v>
      </c>
      <c r="H6" t="s">
        <v>26</v>
      </c>
      <c r="I6" t="s">
        <v>36</v>
      </c>
      <c r="J6" t="s">
        <v>37</v>
      </c>
      <c r="K6" s="52">
        <v>10200</v>
      </c>
      <c r="L6" s="52">
        <v>1300</v>
      </c>
      <c r="M6" t="s">
        <v>34</v>
      </c>
      <c r="N6" s="53">
        <v>43512</v>
      </c>
      <c r="O6" s="53">
        <v>43533</v>
      </c>
      <c r="P6" s="54">
        <v>43493.711805555555</v>
      </c>
      <c r="Q6" s="54">
        <v>43493.719444444447</v>
      </c>
      <c r="R6">
        <v>19</v>
      </c>
      <c r="S6" t="s">
        <v>29</v>
      </c>
    </row>
    <row r="7" spans="1:16384" s="55" customFormat="1">
      <c r="A7" s="68" t="s">
        <v>52</v>
      </c>
      <c r="B7" s="57"/>
      <c r="C7" s="57"/>
      <c r="D7" s="58"/>
      <c r="E7" s="59"/>
      <c r="F7" s="60"/>
      <c r="G7" s="60"/>
      <c r="H7" s="61"/>
      <c r="I7" s="62"/>
      <c r="J7" s="63"/>
      <c r="K7" s="63"/>
      <c r="L7" s="61"/>
      <c r="M7" s="64"/>
      <c r="N7" s="65"/>
      <c r="O7" s="65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67"/>
    </row>
    <row r="8" spans="1:16384">
      <c r="A8" t="s">
        <v>46</v>
      </c>
      <c r="B8" s="17">
        <f t="shared" si="0"/>
        <v>43633</v>
      </c>
      <c r="C8" s="18">
        <f>L8</f>
        <v>1300</v>
      </c>
      <c r="D8" s="75"/>
      <c r="E8" t="s">
        <v>25</v>
      </c>
      <c r="F8">
        <v>2009</v>
      </c>
      <c r="G8" t="s">
        <v>38</v>
      </c>
      <c r="H8" t="s">
        <v>26</v>
      </c>
      <c r="I8" t="s">
        <v>36</v>
      </c>
      <c r="J8" t="s">
        <v>37</v>
      </c>
      <c r="K8" s="52">
        <v>19000</v>
      </c>
      <c r="L8" s="52">
        <v>1300</v>
      </c>
      <c r="M8" s="56" t="s">
        <v>39</v>
      </c>
      <c r="N8" s="53">
        <v>43518</v>
      </c>
      <c r="O8" s="53">
        <v>43543</v>
      </c>
      <c r="P8" s="54">
        <v>43493.712500000001</v>
      </c>
      <c r="Q8" s="54">
        <v>43493.737500000003</v>
      </c>
      <c r="R8">
        <v>25</v>
      </c>
      <c r="S8" t="s">
        <v>29</v>
      </c>
    </row>
    <row r="9" spans="1:16384" s="55" customFormat="1">
      <c r="A9" s="68" t="s">
        <v>53</v>
      </c>
      <c r="B9" s="57"/>
      <c r="C9" s="57"/>
      <c r="D9" s="58"/>
      <c r="E9" s="59"/>
      <c r="F9" s="60"/>
      <c r="G9" s="60"/>
      <c r="H9" s="61"/>
      <c r="I9" s="62"/>
      <c r="J9" s="63"/>
      <c r="K9" s="63"/>
      <c r="L9" s="61"/>
      <c r="M9" s="64"/>
      <c r="N9" s="65"/>
      <c r="O9" s="65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7"/>
      <c r="AH9" s="67"/>
    </row>
    <row r="10" spans="1:16384">
      <c r="A10" t="s">
        <v>47</v>
      </c>
      <c r="B10" s="17">
        <f t="shared" si="0"/>
        <v>43662</v>
      </c>
      <c r="C10" s="18">
        <f>L10</f>
        <v>1300</v>
      </c>
      <c r="E10" t="s">
        <v>25</v>
      </c>
      <c r="F10">
        <v>2009</v>
      </c>
      <c r="G10" t="s">
        <v>32</v>
      </c>
      <c r="H10" t="s">
        <v>26</v>
      </c>
      <c r="I10" t="s">
        <v>40</v>
      </c>
      <c r="J10" t="s">
        <v>27</v>
      </c>
      <c r="K10" s="52">
        <v>7150</v>
      </c>
      <c r="L10" s="52">
        <v>1300</v>
      </c>
      <c r="M10" s="56" t="s">
        <v>28</v>
      </c>
      <c r="N10" s="53">
        <v>43550</v>
      </c>
      <c r="O10" s="53">
        <v>43572</v>
      </c>
      <c r="P10" s="54">
        <v>43493.716666666667</v>
      </c>
      <c r="Q10" s="54">
        <v>43493.719444444447</v>
      </c>
      <c r="R10">
        <v>57</v>
      </c>
      <c r="S10" t="s">
        <v>29</v>
      </c>
    </row>
    <row r="11" spans="1:16384" s="55" customFormat="1">
      <c r="A11" s="68" t="s">
        <v>54</v>
      </c>
      <c r="B11" s="57"/>
      <c r="C11" s="57"/>
      <c r="D11" s="58"/>
      <c r="E11" s="59"/>
      <c r="F11" s="60"/>
      <c r="G11" s="60"/>
      <c r="H11" s="61"/>
      <c r="I11" s="62"/>
      <c r="J11" s="63"/>
      <c r="K11" s="63"/>
      <c r="L11" s="61"/>
      <c r="M11" s="64"/>
      <c r="N11" s="65"/>
      <c r="O11" s="65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7"/>
      <c r="AH11" s="67"/>
    </row>
    <row r="12" spans="1:16384">
      <c r="A12" t="s">
        <v>48</v>
      </c>
      <c r="B12" s="17">
        <f t="shared" si="0"/>
        <v>43692</v>
      </c>
      <c r="C12" s="18">
        <f>L12</f>
        <v>1300</v>
      </c>
      <c r="E12" t="s">
        <v>25</v>
      </c>
      <c r="F12">
        <v>2008</v>
      </c>
      <c r="G12" t="s">
        <v>41</v>
      </c>
      <c r="H12" t="s">
        <v>26</v>
      </c>
      <c r="I12" t="s">
        <v>36</v>
      </c>
      <c r="J12" t="s">
        <v>37</v>
      </c>
      <c r="K12" s="52">
        <v>11000</v>
      </c>
      <c r="L12" s="52">
        <v>1300</v>
      </c>
      <c r="M12" s="56" t="s">
        <v>42</v>
      </c>
      <c r="N12" s="53">
        <v>43578</v>
      </c>
      <c r="O12" s="53">
        <v>43602</v>
      </c>
      <c r="P12" s="54">
        <v>43493.711805555555</v>
      </c>
      <c r="Q12" s="54">
        <v>43493.719444444447</v>
      </c>
      <c r="R12">
        <v>85</v>
      </c>
      <c r="S12" t="s">
        <v>29</v>
      </c>
    </row>
    <row r="13" spans="1:16384">
      <c r="A13" t="s">
        <v>49</v>
      </c>
      <c r="B13" s="17">
        <f t="shared" si="0"/>
        <v>43692</v>
      </c>
      <c r="C13" s="18">
        <f>L13</f>
        <v>1300</v>
      </c>
      <c r="E13" t="s">
        <v>25</v>
      </c>
      <c r="F13">
        <v>2005</v>
      </c>
      <c r="G13" t="s">
        <v>43</v>
      </c>
      <c r="H13" t="s">
        <v>26</v>
      </c>
      <c r="I13" t="s">
        <v>36</v>
      </c>
      <c r="J13" t="s">
        <v>37</v>
      </c>
      <c r="K13" s="52">
        <v>6350</v>
      </c>
      <c r="L13" s="52">
        <v>1300</v>
      </c>
      <c r="M13" t="s">
        <v>42</v>
      </c>
      <c r="N13" s="53">
        <v>43578</v>
      </c>
      <c r="O13" s="53">
        <v>43602</v>
      </c>
      <c r="P13" s="54">
        <v>43493.711805555555</v>
      </c>
      <c r="Q13" s="54">
        <v>43493.719444444447</v>
      </c>
      <c r="R13">
        <v>85</v>
      </c>
      <c r="S13" t="s">
        <v>29</v>
      </c>
    </row>
    <row r="14" spans="1:16384" s="3" customFormat="1">
      <c r="A14" s="19" t="s">
        <v>30</v>
      </c>
      <c r="B14" s="19">
        <f>SUBTOTAL(3,B5:B13)</f>
        <v>6</v>
      </c>
      <c r="C14" s="20"/>
      <c r="K14" s="29">
        <f>SUM(K5:K13)</f>
        <v>59250</v>
      </c>
      <c r="L14" s="29">
        <f>SUM(L5:L13)</f>
        <v>7800</v>
      </c>
    </row>
  </sheetData>
  <autoFilter ref="A2:XFD13">
    <sortState ref="A3:XFD9">
      <sortCondition ref="O2:O9"/>
    </sortState>
  </autoFilter>
  <conditionalFormatting sqref="A1">
    <cfRule type="cellIs" dxfId="3" priority="2" operator="lessThan">
      <formula>TODAY()</formula>
    </cfRule>
  </conditionalFormatting>
  <conditionalFormatting sqref="A5">
    <cfRule type="cellIs" dxfId="2" priority="1" operator="lessThan">
      <formula>TODAY()</formula>
    </cfRule>
  </conditionalFormatting>
  <conditionalFormatting sqref="B5:B6 B8 B10 B12:B13">
    <cfRule type="cellIs" dxfId="1" priority="3" operator="lessThan">
      <formula>TODAY()</formula>
    </cfRule>
  </conditionalFormatting>
  <conditionalFormatting sqref="B6 B8 B10 B12:B13">
    <cfRule type="cellIs" dxfId="0" priority="5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864088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Orchid Subtrust</cp:lastModifiedBy>
  <dcterms:created xsi:type="dcterms:W3CDTF">2019-08-06T00:56:00Z</dcterms:created>
  <dcterms:modified xsi:type="dcterms:W3CDTF">2019-08-13T03:48:16Z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