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BC\IBC Auto Africa\"/>
    </mc:Choice>
  </mc:AlternateContent>
  <bookViews>
    <workbookView xWindow="0" yWindow="0" windowWidth="23040" windowHeight="8808"/>
  </bookViews>
  <sheets>
    <sheet name="DETAILS" sheetId="1" r:id="rId1"/>
    <sheet name="SOA" sheetId="2" state="hidden" r:id="rId2"/>
  </sheets>
  <definedNames>
    <definedName name="_xlnm._FilterDatabase" localSheetId="0" hidden="1">DETAILS!$A$1:$AR$40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3" i="1" l="1"/>
  <c r="AO50" i="1" l="1"/>
  <c r="AO61" i="1"/>
  <c r="AQ61" i="1" s="1"/>
  <c r="AO60" i="1"/>
  <c r="AQ60" i="1" s="1"/>
  <c r="AO59" i="1"/>
  <c r="AQ59" i="1" s="1"/>
  <c r="AO58" i="1"/>
  <c r="AO57" i="1"/>
  <c r="AO56" i="1"/>
  <c r="AO55" i="1"/>
  <c r="AO54" i="1"/>
  <c r="AO53" i="1"/>
  <c r="AO52" i="1"/>
  <c r="AO51" i="1"/>
  <c r="AO49" i="1"/>
  <c r="AO48" i="1"/>
  <c r="AO47" i="1"/>
  <c r="AO46" i="1"/>
  <c r="AO45" i="1"/>
  <c r="AO43" i="1"/>
  <c r="AO41" i="1"/>
  <c r="AO40" i="1"/>
  <c r="AO39" i="1"/>
  <c r="AO38" i="1"/>
  <c r="AO36" i="1"/>
  <c r="AO34" i="1"/>
  <c r="AO33" i="1"/>
  <c r="AO32" i="1"/>
  <c r="AO30" i="1"/>
  <c r="AO29" i="1"/>
  <c r="AO28" i="1"/>
  <c r="AO27" i="1"/>
  <c r="AO26" i="1"/>
  <c r="AO25" i="1"/>
  <c r="AO24" i="1"/>
  <c r="AO23" i="1"/>
  <c r="AO22" i="1"/>
  <c r="AO20" i="1"/>
  <c r="AO19" i="1"/>
  <c r="AO18" i="1"/>
  <c r="AO17" i="1"/>
  <c r="AO15" i="1"/>
  <c r="AO14" i="1"/>
  <c r="AO13" i="1"/>
  <c r="AO12" i="1"/>
  <c r="AO11" i="1"/>
  <c r="AO10" i="1"/>
  <c r="AO9" i="1"/>
  <c r="AO8" i="1"/>
  <c r="AO7" i="1"/>
  <c r="AO6" i="1"/>
  <c r="AO5" i="1"/>
  <c r="AO4" i="1"/>
  <c r="AP60" i="1" l="1"/>
  <c r="AP59" i="1"/>
  <c r="AP61" i="1"/>
  <c r="AQ57" i="1"/>
  <c r="AQ56" i="1"/>
  <c r="AL3" i="1"/>
  <c r="AQ58" i="1" l="1"/>
  <c r="AP58" i="1"/>
  <c r="AP56" i="1"/>
  <c r="AP57" i="1"/>
  <c r="AQ55" i="1"/>
  <c r="AQ54" i="1"/>
  <c r="AP55" i="1" l="1"/>
  <c r="AP54" i="1"/>
  <c r="AJ63" i="1"/>
  <c r="AQ50" i="1" l="1"/>
  <c r="AP50" i="1" l="1"/>
  <c r="AI63" i="1"/>
  <c r="AQ53" i="1" l="1"/>
  <c r="AQ49" i="1"/>
  <c r="AP53" i="1" l="1"/>
  <c r="AP49" i="1"/>
  <c r="AH44" i="1" l="1"/>
  <c r="AO44" i="1" s="1"/>
  <c r="AQ48" i="1" l="1"/>
  <c r="AP48" i="1" l="1"/>
  <c r="AQ51" i="1"/>
  <c r="AP51" i="1" l="1"/>
  <c r="AF3" i="1"/>
  <c r="AQ44" i="1" l="1"/>
  <c r="AP44" i="1"/>
  <c r="AB42" i="1"/>
  <c r="AO42" i="1" s="1"/>
  <c r="AQ52" i="1" l="1"/>
  <c r="AQ47" i="1"/>
  <c r="AQ46" i="1"/>
  <c r="AQ45" i="1"/>
  <c r="AP52" i="1" l="1"/>
  <c r="AP47" i="1"/>
  <c r="AQ43" i="1"/>
  <c r="AP46" i="1" l="1"/>
  <c r="AP45" i="1"/>
  <c r="AP43" i="1"/>
  <c r="AQ42" i="1" l="1"/>
  <c r="AC3" i="1"/>
  <c r="AP42" i="1" l="1"/>
  <c r="AP39" i="1"/>
  <c r="AQ38" i="1"/>
  <c r="AP38" i="1"/>
  <c r="AQ39" i="1" l="1"/>
  <c r="Y3" i="1"/>
  <c r="AQ40" i="1" l="1"/>
  <c r="AP41" i="1"/>
  <c r="AQ41" i="1" l="1"/>
  <c r="AP40" i="1"/>
  <c r="W31" i="1"/>
  <c r="V35" i="1" l="1"/>
  <c r="AO35" i="1" s="1"/>
  <c r="AP35" i="1" l="1"/>
  <c r="V37" i="1"/>
  <c r="AO37" i="1" s="1"/>
  <c r="AQ35" i="1" l="1"/>
  <c r="AQ36" i="1"/>
  <c r="AQ37" i="1"/>
  <c r="AP37" i="1" l="1"/>
  <c r="AP36" i="1"/>
  <c r="S31" i="1"/>
  <c r="AO31" i="1" s="1"/>
  <c r="AQ34" i="1" l="1"/>
  <c r="AP34" i="1"/>
  <c r="E34" i="1" l="1"/>
  <c r="AQ33" i="1" l="1"/>
  <c r="AP33" i="1"/>
  <c r="N21" i="1" l="1"/>
  <c r="AO21" i="1" s="1"/>
  <c r="N16" i="1"/>
  <c r="AO16" i="1" s="1"/>
  <c r="E33" i="1" l="1"/>
  <c r="J14" i="2" l="1"/>
  <c r="I14" i="2"/>
  <c r="E20" i="1"/>
  <c r="I42" i="2"/>
  <c r="J37" i="2"/>
  <c r="I37" i="2"/>
  <c r="I36" i="2"/>
  <c r="J36" i="2"/>
  <c r="J15" i="2"/>
  <c r="I15" i="2"/>
  <c r="AP20" i="1" l="1"/>
  <c r="AQ20" i="1"/>
  <c r="J35" i="2"/>
  <c r="I35" i="2"/>
  <c r="I34" i="2"/>
  <c r="J34" i="2" s="1"/>
  <c r="I33" i="2"/>
  <c r="J33" i="2" s="1"/>
  <c r="I32" i="2"/>
  <c r="J32" i="2" s="1"/>
  <c r="I31" i="2"/>
  <c r="J31" i="2" s="1"/>
  <c r="I29" i="2"/>
  <c r="J29" i="2" s="1"/>
  <c r="I28" i="2"/>
  <c r="J28" i="2" s="1"/>
  <c r="I27" i="2"/>
  <c r="J27" i="2" s="1"/>
  <c r="I26" i="2"/>
  <c r="J26" i="2" s="1"/>
  <c r="I25" i="2"/>
  <c r="J25" i="2" s="1"/>
  <c r="I24" i="2"/>
  <c r="J24" i="2" s="1"/>
  <c r="I23" i="2"/>
  <c r="J23" i="2" s="1"/>
  <c r="I22" i="2"/>
  <c r="J22" i="2" s="1"/>
  <c r="I21" i="2"/>
  <c r="J21" i="2" s="1"/>
  <c r="I20" i="2"/>
  <c r="J20" i="2" s="1"/>
  <c r="I19" i="2"/>
  <c r="J19" i="2" s="1"/>
  <c r="I18" i="2"/>
  <c r="AQ28" i="1"/>
  <c r="AQ27" i="1"/>
  <c r="AQ18" i="1"/>
  <c r="AP22" i="1"/>
  <c r="AP26" i="1"/>
  <c r="I30" i="2"/>
  <c r="E13" i="1"/>
  <c r="E14" i="1"/>
  <c r="E15" i="1"/>
  <c r="E29" i="1"/>
  <c r="E32" i="1"/>
  <c r="E19" i="1"/>
  <c r="E16" i="1"/>
  <c r="E30" i="1"/>
  <c r="E17" i="1"/>
  <c r="E26" i="1"/>
  <c r="E22" i="1"/>
  <c r="E18" i="1"/>
  <c r="E24" i="1"/>
  <c r="E25" i="1"/>
  <c r="E21" i="1"/>
  <c r="E31" i="1"/>
  <c r="E23" i="1"/>
  <c r="E27" i="1"/>
  <c r="E28" i="1"/>
  <c r="AP31" i="1"/>
  <c r="AP21" i="1"/>
  <c r="AP25" i="1"/>
  <c r="AQ23" i="1"/>
  <c r="AQ31" i="1"/>
  <c r="AQ21" i="1"/>
  <c r="AQ25" i="1"/>
  <c r="AQ24" i="1"/>
  <c r="AQ17" i="1"/>
  <c r="AQ30" i="1"/>
  <c r="AQ16" i="1"/>
  <c r="AQ19" i="1"/>
  <c r="J18" i="2" l="1"/>
  <c r="J30" i="2"/>
  <c r="AP19" i="1"/>
  <c r="I39" i="2"/>
  <c r="I41" i="2" s="1"/>
  <c r="AP16" i="1"/>
  <c r="AP23" i="1"/>
  <c r="AP30" i="1"/>
  <c r="AP17" i="1"/>
  <c r="AP18" i="1"/>
  <c r="AP24" i="1"/>
  <c r="AQ26" i="1"/>
  <c r="AQ22" i="1"/>
  <c r="AP27" i="1"/>
  <c r="AP28" i="1"/>
  <c r="M3" i="1"/>
  <c r="AP32" i="1"/>
  <c r="AQ29" i="1"/>
  <c r="AQ13" i="1"/>
  <c r="AP13" i="1"/>
  <c r="AP15" i="1"/>
  <c r="AP11" i="1"/>
  <c r="AQ14" i="1"/>
  <c r="AQ10" i="1"/>
  <c r="AP12" i="1"/>
  <c r="AP9" i="1"/>
  <c r="AQ8" i="1"/>
  <c r="AP8" i="1"/>
  <c r="AQ7" i="1"/>
  <c r="AQ6" i="1"/>
  <c r="AQ5" i="1"/>
  <c r="AP5" i="1"/>
  <c r="AQ4" i="1"/>
  <c r="I43" i="2" l="1"/>
  <c r="AP29" i="1"/>
  <c r="AP7" i="1"/>
  <c r="AQ32" i="1"/>
  <c r="AQ11" i="1"/>
  <c r="AP14" i="1"/>
  <c r="AQ15" i="1"/>
  <c r="AQ9" i="1"/>
  <c r="AP4" i="1"/>
  <c r="AP10" i="1"/>
  <c r="AQ12" i="1"/>
  <c r="AP6" i="1"/>
</calcChain>
</file>

<file path=xl/sharedStrings.xml><?xml version="1.0" encoding="utf-8"?>
<sst xmlns="http://schemas.openxmlformats.org/spreadsheetml/2006/main" count="368" uniqueCount="162">
  <si>
    <t>Year</t>
  </si>
  <si>
    <t>Make/Model</t>
  </si>
  <si>
    <t>Chassis</t>
  </si>
  <si>
    <t>Price</t>
  </si>
  <si>
    <t>Ship Name</t>
  </si>
  <si>
    <t>Date Ship</t>
  </si>
  <si>
    <t>Date Arrive</t>
  </si>
  <si>
    <t>TOYOTA, LANDCRUISER PRADO</t>
  </si>
  <si>
    <t>TRJ150-0031488</t>
  </si>
  <si>
    <t>Heritage Leader-YK</t>
  </si>
  <si>
    <t>VOLKSWAGEN, GOLF</t>
  </si>
  <si>
    <t>WVWZZZAUZDW150739</t>
  </si>
  <si>
    <t>Morning Cello-KB</t>
  </si>
  <si>
    <t>WVWZZZAUZDW150725</t>
  </si>
  <si>
    <t>MAZDA, AXELA SPORT</t>
  </si>
  <si>
    <t>BL5FW-209563</t>
  </si>
  <si>
    <t>MAZDA, ATENZA</t>
  </si>
  <si>
    <t>GJEFP-100792</t>
  </si>
  <si>
    <t>MAZDA, DEMIO</t>
  </si>
  <si>
    <t>DE3FS-545078</t>
  </si>
  <si>
    <t>MAZDA, AXELA</t>
  </si>
  <si>
    <t>BL5FP-203002</t>
  </si>
  <si>
    <t>GJEFP-101576</t>
  </si>
  <si>
    <t>WVWZZZAUZDW158921</t>
  </si>
  <si>
    <t>BM5FP-103198</t>
  </si>
  <si>
    <t>GJEFP-101432</t>
  </si>
  <si>
    <t>BM5FS-103065</t>
  </si>
  <si>
    <t>TOYOTA, VANGUARD</t>
  </si>
  <si>
    <t>ACA33-5306941</t>
  </si>
  <si>
    <t>GJEFP-101193</t>
  </si>
  <si>
    <t>BM5FS-106359</t>
  </si>
  <si>
    <t>% Deposit</t>
  </si>
  <si>
    <t>Comments</t>
  </si>
  <si>
    <t>Released as of 06/10</t>
  </si>
  <si>
    <t>Balance</t>
  </si>
  <si>
    <t>PAYMENTS</t>
  </si>
  <si>
    <t>TOTAL PAYMENTS</t>
  </si>
  <si>
    <t>Released as of 07/01</t>
  </si>
  <si>
    <t>Garnet Ace-KZ</t>
  </si>
  <si>
    <t>Garnet Ace-KB</t>
  </si>
  <si>
    <t>TARIFA-NG</t>
  </si>
  <si>
    <t>Aquarius Leader-KB</t>
  </si>
  <si>
    <t>Date Confirmed</t>
  </si>
  <si>
    <t>BM5FP-103691</t>
  </si>
  <si>
    <t>MITSUBISHI, GALANT FORTIS</t>
  </si>
  <si>
    <t>CX6A-0300272</t>
  </si>
  <si>
    <t>BM5FP-103324</t>
  </si>
  <si>
    <t>CX6A-0100592</t>
  </si>
  <si>
    <t>VOLKSWAGEN, GOLF VARIANT</t>
  </si>
  <si>
    <t>WVWZZZ1KZDM661697</t>
  </si>
  <si>
    <t>TOYOTA, VITZ</t>
  </si>
  <si>
    <t>NSP130-2122015</t>
  </si>
  <si>
    <t>NSP130-2116363</t>
  </si>
  <si>
    <t>NSP130-2116518</t>
  </si>
  <si>
    <t>NSP130-2120368</t>
  </si>
  <si>
    <t>NSP130-2121037</t>
  </si>
  <si>
    <t>NSP130-2113910</t>
  </si>
  <si>
    <t>NSP130-2123797</t>
  </si>
  <si>
    <t>BM5FP-100577</t>
  </si>
  <si>
    <t>Unassigned - ok book</t>
  </si>
  <si>
    <t>Unassigned - not ok book</t>
  </si>
  <si>
    <t>Pending Days</t>
  </si>
  <si>
    <t>TO RELEASE</t>
  </si>
  <si>
    <t>Deposit Needed</t>
  </si>
  <si>
    <t>PENDING FOR RELEASE</t>
  </si>
  <si>
    <t>Deposit Terms</t>
  </si>
  <si>
    <t>TOTAL</t>
  </si>
  <si>
    <t>SHOULD BE CUSTOMER BALANCE</t>
  </si>
  <si>
    <t>TOTAL PAYABLE FOR SHIPPED UNITS</t>
  </si>
  <si>
    <t>DEPOSIT NEEDED FOR UNSHIPPED</t>
  </si>
  <si>
    <t>TOTAL PAYABLE TO DATE</t>
  </si>
  <si>
    <t>UNSHIPPED / PENDING FOR SHIPMENT</t>
  </si>
  <si>
    <t>CUSTOMER BALANCE AS OF 07/21/2020</t>
  </si>
  <si>
    <t>DEJFS-153876</t>
  </si>
  <si>
    <t>GJEFP-101938</t>
  </si>
  <si>
    <t>Released as of 07/28</t>
  </si>
  <si>
    <t>Released as of 07/30</t>
  </si>
  <si>
    <t>Prominent Ace-KB</t>
  </si>
  <si>
    <t>Prominent Ace-KZ</t>
  </si>
  <si>
    <t>Morning Prosperity -YK</t>
  </si>
  <si>
    <t>Morning Prosperity -NG</t>
  </si>
  <si>
    <t>BL5FP-203083</t>
  </si>
  <si>
    <t xml:space="preserve">5/15/2020 </t>
  </si>
  <si>
    <t xml:space="preserve">5/19/2020 </t>
  </si>
  <si>
    <t xml:space="preserve">6/23/2020 </t>
  </si>
  <si>
    <t xml:space="preserve">6/25/2020 </t>
  </si>
  <si>
    <t xml:space="preserve">7/4/2020  </t>
  </si>
  <si>
    <t xml:space="preserve">7/10/2020 </t>
  </si>
  <si>
    <t xml:space="preserve">7/22/2020 </t>
  </si>
  <si>
    <t xml:space="preserve">8/2/2020  </t>
  </si>
  <si>
    <t xml:space="preserve">8/21/2020 </t>
  </si>
  <si>
    <t xml:space="preserve">5/10/2020 </t>
  </si>
  <si>
    <t xml:space="preserve">5/8/2020  </t>
  </si>
  <si>
    <t xml:space="preserve">5/20/2020 </t>
  </si>
  <si>
    <t xml:space="preserve">5/21/2020 </t>
  </si>
  <si>
    <t xml:space="preserve">5/22/2020 </t>
  </si>
  <si>
    <t xml:space="preserve">6/8/2020  </t>
  </si>
  <si>
    <t xml:space="preserve">6/21/2020 </t>
  </si>
  <si>
    <t xml:space="preserve">5/30/2020 </t>
  </si>
  <si>
    <t xml:space="preserve">5/16/2020 </t>
  </si>
  <si>
    <t xml:space="preserve">5/28/2020 </t>
  </si>
  <si>
    <t xml:space="preserve">7/7/2020  </t>
  </si>
  <si>
    <t>Released as of 09/02</t>
  </si>
  <si>
    <t>Cassiopeia Leader-KB</t>
  </si>
  <si>
    <t>Cassiopeia Leader-YK</t>
  </si>
  <si>
    <t>Precious Ace-KB</t>
  </si>
  <si>
    <t>Cassiopeia Leader-NG</t>
  </si>
  <si>
    <t xml:space="preserve">BL5FW-210503 </t>
  </si>
  <si>
    <t>NZE161-7057763</t>
  </si>
  <si>
    <t>TOYOTA, COROLLA AXIO</t>
  </si>
  <si>
    <t>Released as of 09/22</t>
  </si>
  <si>
    <t>Released as of 08/27</t>
  </si>
  <si>
    <t>Precious Ace-NG</t>
  </si>
  <si>
    <t>NCP55-0112198</t>
  </si>
  <si>
    <t>TOYOTA, PROBOX</t>
  </si>
  <si>
    <t>Released as of 10/07</t>
  </si>
  <si>
    <t>Released as of 10/12</t>
  </si>
  <si>
    <t>Released as of 09/29</t>
  </si>
  <si>
    <t>Released as of 10/01</t>
  </si>
  <si>
    <t>Orion Leader-KB</t>
  </si>
  <si>
    <t>Orion Leader-YK</t>
  </si>
  <si>
    <t>Orion Leader-NG</t>
  </si>
  <si>
    <t>GJEFP-102897</t>
  </si>
  <si>
    <t>GJEFP-102632</t>
  </si>
  <si>
    <t>Unassigned</t>
  </si>
  <si>
    <t>Released as of 10/16</t>
  </si>
  <si>
    <t>GJEFP-102643</t>
  </si>
  <si>
    <t>XZU710-0008413</t>
  </si>
  <si>
    <t>TOYOTA, DYNA</t>
  </si>
  <si>
    <t>NSP130-2109590</t>
  </si>
  <si>
    <t>DE3FS-564838</t>
  </si>
  <si>
    <t>NZE161-7057685</t>
  </si>
  <si>
    <t>ZSU60-0038237</t>
  </si>
  <si>
    <t>TOYOTA, HARRIER</t>
  </si>
  <si>
    <t>BM5FP-100994</t>
  </si>
  <si>
    <t>DE3FS-567498</t>
  </si>
  <si>
    <t>Leo Leader-YK</t>
  </si>
  <si>
    <t>Supreme Ace-KZ</t>
  </si>
  <si>
    <t>Morning Ninni-NG</t>
  </si>
  <si>
    <t>Morning Ninni-YK</t>
  </si>
  <si>
    <t>BL5FP-203293</t>
  </si>
  <si>
    <t>BMSM</t>
  </si>
  <si>
    <t>Swallow Ace-KZ</t>
  </si>
  <si>
    <t>BM5FS-103284</t>
  </si>
  <si>
    <t>J32-254456</t>
  </si>
  <si>
    <t>NISSAN, TEANA</t>
  </si>
  <si>
    <t>Sirius Leader-KB</t>
  </si>
  <si>
    <t>Sirius Leader-YK</t>
  </si>
  <si>
    <t>BM5FS-103485</t>
  </si>
  <si>
    <t>WVWZZZAUZEW087562</t>
  </si>
  <si>
    <t>ZSU60-0042134</t>
  </si>
  <si>
    <t>GJEFW-102022</t>
  </si>
  <si>
    <t>Paradise Ace(KB)</t>
  </si>
  <si>
    <t>Paradise Ace(KZ)</t>
  </si>
  <si>
    <t>GJEFP-103346</t>
  </si>
  <si>
    <t>NSP130-2148022</t>
  </si>
  <si>
    <t>DE3FS-567956</t>
  </si>
  <si>
    <t>BMM-008318</t>
  </si>
  <si>
    <t>SUBARU, LEGACY B4</t>
  </si>
  <si>
    <t>NSP130-2155565</t>
  </si>
  <si>
    <t>DE3FS-572174</t>
  </si>
  <si>
    <t>BM5FS-110233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</si>
</sst>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m/d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8" fontId="0" fillId="0" borderId="0" xfId="0" applyNumberFormat="1"/>
    <xf numFmtId="14" fontId="0" fillId="0" borderId="0" xfId="0" applyNumberFormat="1"/>
    <xf numFmtId="43" fontId="0" fillId="0" borderId="0" xfId="1" applyFont="1"/>
    <xf numFmtId="9" fontId="0" fillId="0" borderId="0" xfId="2" applyFont="1"/>
    <xf numFmtId="0" fontId="0" fillId="0" borderId="0" xfId="0" applyFont="1"/>
    <xf numFmtId="43" fontId="2" fillId="0" borderId="0" xfId="0" applyNumberFormat="1" applyFont="1"/>
    <xf numFmtId="16" fontId="2" fillId="0" borderId="0" xfId="0" applyNumberFormat="1" applyFont="1"/>
    <xf numFmtId="3" fontId="2" fillId="0" borderId="0" xfId="0" applyNumberFormat="1" applyFont="1"/>
    <xf numFmtId="164" fontId="0" fillId="0" borderId="0" xfId="1" applyNumberFormat="1" applyFont="1"/>
    <xf numFmtId="4" fontId="0" fillId="0" borderId="0" xfId="0" applyNumberFormat="1"/>
    <xf numFmtId="0" fontId="3" fillId="0" borderId="0" xfId="0" applyFont="1"/>
    <xf numFmtId="4" fontId="0" fillId="0" borderId="0" xfId="0" applyNumberFormat="1" applyFont="1"/>
    <xf numFmtId="14" fontId="0" fillId="0" borderId="0" xfId="0" applyNumberFormat="1" applyFont="1"/>
    <xf numFmtId="0" fontId="2" fillId="0" borderId="0" xfId="0" applyFont="1"/>
    <xf numFmtId="9" fontId="1" fillId="0" borderId="0" xfId="2" applyFont="1"/>
    <xf numFmtId="43" fontId="1" fillId="0" borderId="0" xfId="1" applyFont="1"/>
    <xf numFmtId="43" fontId="0" fillId="0" borderId="1" xfId="1" applyFont="1" applyBorder="1"/>
    <xf numFmtId="43" fontId="0" fillId="0" borderId="0" xfId="0" applyNumberFormat="1"/>
    <xf numFmtId="43" fontId="0" fillId="0" borderId="2" xfId="0" applyNumberFormat="1" applyBorder="1"/>
    <xf numFmtId="43" fontId="2" fillId="0" borderId="1" xfId="0" applyNumberFormat="1" applyFont="1" applyBorder="1"/>
    <xf numFmtId="0" fontId="2" fillId="0" borderId="0" xfId="0" applyFont="1" applyAlignment="1">
      <alignment horizontal="center"/>
    </xf>
    <xf numFmtId="43" fontId="2" fillId="0" borderId="0" xfId="0" applyNumberFormat="1" applyFont="1" applyFill="1"/>
    <xf numFmtId="0" fontId="2" fillId="0" borderId="0" xfId="0" applyFont="1" applyAlignment="1">
      <alignment horizontal="center"/>
    </xf>
    <xf numFmtId="3" fontId="2" fillId="0" borderId="0" xfId="0" applyNumberFormat="1" applyFont="1" applyFill="1"/>
    <xf numFmtId="0" fontId="0" fillId="0" borderId="0" xfId="0" applyFont="1" applyFill="1"/>
    <xf numFmtId="0" fontId="2" fillId="0" borderId="0" xfId="0" applyFont="1" applyAlignment="1">
      <alignment horizontal="center"/>
    </xf>
    <xf numFmtId="3" fontId="5" fillId="0" borderId="0" xfId="0" applyNumberFormat="1" applyFont="1" applyFill="1"/>
    <xf numFmtId="43" fontId="6" fillId="0" borderId="0" xfId="1" applyFont="1"/>
    <xf numFmtId="0" fontId="2" fillId="0" borderId="0" xfId="0" applyFont="1" applyAlignment="1">
      <alignment horizontal="center"/>
    </xf>
    <xf numFmtId="22" fontId="0" fillId="0" borderId="0" xfId="0" applyNumberFormat="1"/>
    <xf numFmtId="0" fontId="2" fillId="0" borderId="0" xfId="0" applyFont="1" applyAlignment="1">
      <alignment horizontal="center"/>
    </xf>
    <xf numFmtId="43" fontId="0" fillId="0" borderId="0" xfId="1" applyFont="1" applyFill="1"/>
    <xf numFmtId="43" fontId="6" fillId="0" borderId="0" xfId="1" applyFont="1" applyFill="1"/>
    <xf numFmtId="0" fontId="2" fillId="0" borderId="0" xfId="0" applyFont="1" applyAlignment="1">
      <alignment horizontal="center"/>
    </xf>
    <xf numFmtId="43" fontId="1" fillId="0" borderId="0" xfId="1" applyFont="1" applyFill="1"/>
    <xf numFmtId="165" fontId="0" fillId="0" borderId="0" xfId="0" applyNumberFormat="1" applyAlignment="1">
      <alignment horizontal="left"/>
    </xf>
    <xf numFmtId="0" fontId="2" fillId="0" borderId="0" xfId="0" applyFont="1" applyAlignment="1">
      <alignment horizontal="center"/>
    </xf>
    <xf numFmtId="16" fontId="2" fillId="0" borderId="0" xfId="0" applyNumberFormat="1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2" fontId="0" fillId="0" borderId="0" xfId="0" applyNumberFormat="1" applyFont="1"/>
    <xf numFmtId="164" fontId="1" fillId="0" borderId="0" xfId="1" applyNumberFormat="1" applyFont="1"/>
    <xf numFmtId="8" fontId="0" fillId="0" borderId="0" xfId="0" applyNumberFormat="1" applyFont="1"/>
    <xf numFmtId="43" fontId="0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2" fillId="0" borderId="0" xfId="1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5" fontId="0" fillId="0" borderId="0" xfId="0" applyNumberFormat="1" applyFill="1" applyAlignment="1">
      <alignment horizontal="left"/>
    </xf>
    <xf numFmtId="0" fontId="0" fillId="0" borderId="0" xfId="0" applyFill="1"/>
    <xf numFmtId="8" fontId="0" fillId="0" borderId="0" xfId="0" applyNumberFormat="1" applyFill="1"/>
    <xf numFmtId="14" fontId="0" fillId="0" borderId="0" xfId="0" applyNumberFormat="1" applyFill="1"/>
    <xf numFmtId="9" fontId="0" fillId="0" borderId="0" xfId="2" applyFont="1" applyFill="1"/>
    <xf numFmtId="43" fontId="4" fillId="0" borderId="0" xfId="0" applyNumberFormat="1" applyFont="1" applyFill="1"/>
    <xf numFmtId="12" fontId="4" fillId="0" borderId="0" xfId="0" applyNumberFormat="1" applyFont="1" applyFill="1"/>
    <xf numFmtId="43" fontId="4" fillId="0" borderId="0" xfId="1" applyFont="1" applyFill="1"/>
    <xf numFmtId="43" fontId="0" fillId="0" borderId="0" xfId="0" applyNumberForma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7" fontId="0" fillId="0" borderId="0" xfId="0" applyNumberFormat="1"/>
    <xf numFmtId="14" fontId="0" fillId="0" borderId="0" xfId="0" applyNumberForma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63"/>
  <sheetViews>
    <sheetView tabSelected="1" workbookViewId="0">
      <pane xSplit="9" ySplit="3" topLeftCell="AM38" activePane="bottomRight" state="frozen"/>
      <selection pane="topRight" activeCell="J1" sqref="J1"/>
      <selection pane="bottomLeft" activeCell="A4" sqref="A4"/>
      <selection pane="bottomRight" activeCell="AN62" sqref="AN62"/>
    </sheetView>
  </sheetViews>
  <sheetFormatPr defaultRowHeight="14.4" x14ac:dyDescent="0.3"/>
  <cols>
    <col min="1" max="1" width="18.77734375" bestFit="1" customWidth="1"/>
    <col min="2" max="2" width="5" bestFit="1" customWidth="1"/>
    <col min="3" max="3" width="27" bestFit="1" customWidth="1"/>
    <col min="4" max="4" width="20.88671875" bestFit="1" customWidth="1"/>
    <col min="5" max="5" width="12.33203125" hidden="1" customWidth="1"/>
    <col min="6" max="6" width="10.5546875" bestFit="1" customWidth="1"/>
    <col min="7" max="7" width="21.88671875" bestFit="1" customWidth="1"/>
    <col min="8" max="9" width="10.5546875" bestFit="1" customWidth="1"/>
    <col min="10" max="41" width="16" customWidth="1"/>
    <col min="43" max="43" width="10.44140625" bestFit="1" customWidth="1"/>
    <col min="44" max="44" width="62.21875" bestFit="1" customWidth="1"/>
  </cols>
  <sheetData>
    <row r="1" spans="1:44" x14ac:dyDescent="0.3">
      <c r="A1" s="76" t="s">
        <v>42</v>
      </c>
      <c r="B1" s="77" t="s">
        <v>0</v>
      </c>
      <c r="C1" s="77" t="s">
        <v>1</v>
      </c>
      <c r="D1" s="77" t="s">
        <v>2</v>
      </c>
      <c r="E1" s="77" t="s">
        <v>61</v>
      </c>
      <c r="F1" s="77" t="s">
        <v>3</v>
      </c>
      <c r="G1" s="77" t="s">
        <v>4</v>
      </c>
      <c r="H1" s="77" t="s">
        <v>5</v>
      </c>
      <c r="I1" s="77" t="s">
        <v>6</v>
      </c>
      <c r="J1" s="78" t="s">
        <v>35</v>
      </c>
      <c r="K1" s="78"/>
      <c r="L1" s="78"/>
      <c r="M1" s="78"/>
      <c r="N1" s="21"/>
      <c r="O1" s="23"/>
      <c r="P1" s="26"/>
      <c r="Q1" s="29"/>
      <c r="R1" s="31"/>
      <c r="S1" s="34"/>
      <c r="T1" s="37"/>
      <c r="U1" s="39"/>
      <c r="V1" s="40"/>
      <c r="W1" s="41"/>
      <c r="X1" s="42"/>
      <c r="Y1" s="47"/>
      <c r="Z1" s="48"/>
      <c r="AA1" s="50"/>
      <c r="AB1" s="51"/>
      <c r="AC1" s="51"/>
      <c r="AD1" s="52"/>
      <c r="AE1" s="53"/>
      <c r="AF1" s="54"/>
      <c r="AG1" s="55"/>
      <c r="AH1" s="56"/>
      <c r="AI1" s="66"/>
      <c r="AJ1" s="67"/>
      <c r="AK1" s="68"/>
      <c r="AL1" s="69"/>
      <c r="AM1" s="70"/>
      <c r="AN1" s="70"/>
      <c r="AO1" s="77" t="s">
        <v>36</v>
      </c>
      <c r="AP1" s="77" t="s">
        <v>31</v>
      </c>
      <c r="AQ1" s="77" t="s">
        <v>34</v>
      </c>
      <c r="AR1" s="77" t="s">
        <v>32</v>
      </c>
    </row>
    <row r="2" spans="1:44" x14ac:dyDescent="0.3">
      <c r="A2" s="76"/>
      <c r="B2" s="77"/>
      <c r="C2" s="77"/>
      <c r="D2" s="77"/>
      <c r="E2" s="77"/>
      <c r="F2" s="77"/>
      <c r="G2" s="77"/>
      <c r="H2" s="77"/>
      <c r="I2" s="77"/>
      <c r="J2" s="7">
        <v>43966</v>
      </c>
      <c r="K2" s="7">
        <v>43992</v>
      </c>
      <c r="L2" s="7">
        <v>43992</v>
      </c>
      <c r="M2" s="7">
        <v>44013</v>
      </c>
      <c r="N2" s="7">
        <v>44040</v>
      </c>
      <c r="O2" s="7">
        <v>44042</v>
      </c>
      <c r="P2" s="7">
        <v>44061</v>
      </c>
      <c r="Q2" s="7">
        <v>44070</v>
      </c>
      <c r="R2" s="7">
        <v>44076</v>
      </c>
      <c r="S2" s="7">
        <v>44083</v>
      </c>
      <c r="T2" s="38">
        <v>44102</v>
      </c>
      <c r="U2" s="38">
        <v>44103</v>
      </c>
      <c r="V2" s="38">
        <v>44105</v>
      </c>
      <c r="W2" s="38">
        <v>44111</v>
      </c>
      <c r="X2" s="38">
        <v>44116</v>
      </c>
      <c r="Y2" s="38">
        <v>44120</v>
      </c>
      <c r="Z2" s="38">
        <v>44124</v>
      </c>
      <c r="AA2" s="38">
        <v>44133</v>
      </c>
      <c r="AB2" s="38">
        <v>44141</v>
      </c>
      <c r="AC2" s="38">
        <v>44141</v>
      </c>
      <c r="AD2" s="38">
        <v>44152</v>
      </c>
      <c r="AE2" s="38" t="s">
        <v>141</v>
      </c>
      <c r="AF2" s="38">
        <v>44154</v>
      </c>
      <c r="AG2" s="38">
        <v>44167</v>
      </c>
      <c r="AH2" s="38">
        <v>44167</v>
      </c>
      <c r="AI2" s="38">
        <v>44186</v>
      </c>
      <c r="AJ2" s="38">
        <v>44203</v>
      </c>
      <c r="AK2" s="38">
        <v>44214</v>
      </c>
      <c r="AL2" s="38">
        <v>44228</v>
      </c>
      <c r="AM2" s="38">
        <v>44239</v>
      </c>
      <c r="AN2" s="38">
        <v>44239</v>
      </c>
      <c r="AO2" s="77"/>
      <c r="AP2" s="77"/>
      <c r="AQ2" s="77"/>
      <c r="AR2" s="77"/>
    </row>
    <row r="3" spans="1:44" x14ac:dyDescent="0.3">
      <c r="A3" s="76"/>
      <c r="B3" s="77"/>
      <c r="C3" s="77"/>
      <c r="D3" s="77"/>
      <c r="E3" s="77"/>
      <c r="F3" s="77"/>
      <c r="G3" s="77"/>
      <c r="H3" s="77"/>
      <c r="I3" s="77"/>
      <c r="J3" s="8">
        <v>10500</v>
      </c>
      <c r="K3" s="8">
        <v>14000</v>
      </c>
      <c r="L3" s="8">
        <v>15000</v>
      </c>
      <c r="M3" s="8">
        <f>4930+15</f>
        <v>4945</v>
      </c>
      <c r="N3" s="8">
        <v>17000</v>
      </c>
      <c r="O3" s="24">
        <v>6100</v>
      </c>
      <c r="P3" s="27">
        <v>2460</v>
      </c>
      <c r="Q3" s="27">
        <v>22000</v>
      </c>
      <c r="R3" s="27">
        <v>5850</v>
      </c>
      <c r="S3" s="27">
        <v>4350</v>
      </c>
      <c r="T3" s="27">
        <v>2500</v>
      </c>
      <c r="U3" s="27">
        <v>13145</v>
      </c>
      <c r="V3" s="27">
        <v>6156</v>
      </c>
      <c r="W3" s="27">
        <v>17000</v>
      </c>
      <c r="X3" s="27">
        <v>14558</v>
      </c>
      <c r="Y3" s="27">
        <f>6290+25</f>
        <v>6315</v>
      </c>
      <c r="Z3" s="27">
        <v>5400</v>
      </c>
      <c r="AA3" s="27">
        <v>5000</v>
      </c>
      <c r="AB3" s="27">
        <v>3700</v>
      </c>
      <c r="AC3" s="27">
        <f>1215+25</f>
        <v>1240</v>
      </c>
      <c r="AD3" s="27">
        <v>15710</v>
      </c>
      <c r="AE3" s="27">
        <v>1680</v>
      </c>
      <c r="AF3" s="27">
        <f>12275+25</f>
        <v>12300</v>
      </c>
      <c r="AG3" s="27">
        <v>20440</v>
      </c>
      <c r="AH3" s="27">
        <v>8300</v>
      </c>
      <c r="AI3" s="27">
        <v>3065</v>
      </c>
      <c r="AJ3" s="27">
        <v>16500</v>
      </c>
      <c r="AK3" s="27">
        <v>2500</v>
      </c>
      <c r="AL3" s="27">
        <f>10975+25</f>
        <v>11000</v>
      </c>
      <c r="AM3" s="27">
        <f>12095+25</f>
        <v>12120</v>
      </c>
      <c r="AN3" s="27">
        <v>6500</v>
      </c>
      <c r="AO3" s="77"/>
      <c r="AP3" s="77"/>
      <c r="AQ3" s="77"/>
      <c r="AR3" s="77"/>
    </row>
    <row r="4" spans="1:44" x14ac:dyDescent="0.3">
      <c r="A4" s="30" t="s">
        <v>91</v>
      </c>
      <c r="B4">
        <v>2013</v>
      </c>
      <c r="C4" t="s">
        <v>7</v>
      </c>
      <c r="D4" t="s">
        <v>8</v>
      </c>
      <c r="F4" s="1">
        <v>24945</v>
      </c>
      <c r="G4" t="s">
        <v>9</v>
      </c>
      <c r="H4" s="2">
        <v>43980</v>
      </c>
      <c r="I4" s="2">
        <v>44003</v>
      </c>
      <c r="J4" s="3">
        <v>5000</v>
      </c>
      <c r="K4" s="3"/>
      <c r="L4" s="3">
        <v>15000</v>
      </c>
      <c r="M4" s="3">
        <v>4945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>
        <f>SUM(J4:AN4)</f>
        <v>24945</v>
      </c>
      <c r="AP4" s="4">
        <f t="shared" ref="AP4:AP40" si="0">+AO4/F4</f>
        <v>1</v>
      </c>
      <c r="AQ4" s="6">
        <f t="shared" ref="AQ4:AQ40" si="1">+F4-AO4</f>
        <v>0</v>
      </c>
      <c r="AR4" t="s">
        <v>37</v>
      </c>
    </row>
    <row r="5" spans="1:44" x14ac:dyDescent="0.3">
      <c r="A5" s="30" t="s">
        <v>92</v>
      </c>
      <c r="B5">
        <v>2013</v>
      </c>
      <c r="C5" t="s">
        <v>10</v>
      </c>
      <c r="D5" t="s">
        <v>11</v>
      </c>
      <c r="F5" s="1">
        <v>5500</v>
      </c>
      <c r="G5" t="s">
        <v>12</v>
      </c>
      <c r="H5" s="2">
        <v>43988</v>
      </c>
      <c r="I5" s="2">
        <v>44020</v>
      </c>
      <c r="J5" s="3">
        <v>5500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>
        <f t="shared" ref="AO5:AO58" si="2">SUM(J5:AN5)</f>
        <v>5500</v>
      </c>
      <c r="AP5" s="4">
        <f t="shared" si="0"/>
        <v>1</v>
      </c>
      <c r="AQ5" s="6">
        <f t="shared" si="1"/>
        <v>0</v>
      </c>
      <c r="AR5" t="s">
        <v>33</v>
      </c>
    </row>
    <row r="6" spans="1:44" x14ac:dyDescent="0.3">
      <c r="A6" s="30" t="s">
        <v>82</v>
      </c>
      <c r="B6">
        <v>2013</v>
      </c>
      <c r="C6" t="s">
        <v>10</v>
      </c>
      <c r="D6" s="5" t="s">
        <v>13</v>
      </c>
      <c r="F6" s="1">
        <v>5300</v>
      </c>
      <c r="G6" t="s">
        <v>38</v>
      </c>
      <c r="H6" s="2">
        <v>44012</v>
      </c>
      <c r="I6" s="2">
        <v>44046</v>
      </c>
      <c r="K6" s="3">
        <v>1060</v>
      </c>
      <c r="L6" s="3"/>
      <c r="M6" s="3"/>
      <c r="N6" s="3">
        <v>4240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>
        <f t="shared" si="2"/>
        <v>5300</v>
      </c>
      <c r="AP6" s="4">
        <f t="shared" si="0"/>
        <v>1</v>
      </c>
      <c r="AQ6" s="22">
        <f t="shared" si="1"/>
        <v>0</v>
      </c>
      <c r="AR6" t="s">
        <v>75</v>
      </c>
    </row>
    <row r="7" spans="1:44" x14ac:dyDescent="0.3">
      <c r="A7" s="30" t="s">
        <v>82</v>
      </c>
      <c r="B7">
        <v>2013</v>
      </c>
      <c r="C7" t="s">
        <v>16</v>
      </c>
      <c r="D7" s="25" t="s">
        <v>17</v>
      </c>
      <c r="E7" s="5"/>
      <c r="F7" s="1">
        <v>3740</v>
      </c>
      <c r="G7" t="s">
        <v>39</v>
      </c>
      <c r="H7" s="2">
        <v>44009</v>
      </c>
      <c r="I7" s="2">
        <v>44046</v>
      </c>
      <c r="K7" s="3">
        <v>3740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>
        <f t="shared" si="2"/>
        <v>3740</v>
      </c>
      <c r="AP7" s="4">
        <f t="shared" si="0"/>
        <v>1</v>
      </c>
      <c r="AQ7" s="22">
        <f t="shared" si="1"/>
        <v>0</v>
      </c>
      <c r="AR7" t="s">
        <v>76</v>
      </c>
    </row>
    <row r="8" spans="1:44" x14ac:dyDescent="0.3">
      <c r="A8" s="30" t="s">
        <v>82</v>
      </c>
      <c r="B8">
        <v>2013</v>
      </c>
      <c r="C8" t="s">
        <v>18</v>
      </c>
      <c r="D8" s="5" t="s">
        <v>19</v>
      </c>
      <c r="F8" s="1">
        <v>2290</v>
      </c>
      <c r="G8" t="s">
        <v>38</v>
      </c>
      <c r="H8" s="2">
        <v>44012</v>
      </c>
      <c r="I8" s="2">
        <v>44046</v>
      </c>
      <c r="K8" s="3">
        <v>458</v>
      </c>
      <c r="L8" s="3"/>
      <c r="M8" s="3"/>
      <c r="N8" s="3">
        <v>1832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>
        <f t="shared" si="2"/>
        <v>2290</v>
      </c>
      <c r="AP8" s="4">
        <f t="shared" si="0"/>
        <v>1</v>
      </c>
      <c r="AQ8" s="22">
        <f t="shared" si="1"/>
        <v>0</v>
      </c>
      <c r="AR8" t="s">
        <v>75</v>
      </c>
    </row>
    <row r="9" spans="1:44" ht="15" customHeight="1" x14ac:dyDescent="0.3">
      <c r="A9" s="30" t="s">
        <v>93</v>
      </c>
      <c r="B9">
        <v>2013</v>
      </c>
      <c r="C9" t="s">
        <v>16</v>
      </c>
      <c r="D9" s="5" t="s">
        <v>22</v>
      </c>
      <c r="F9" s="1">
        <v>3520</v>
      </c>
      <c r="G9" t="s">
        <v>38</v>
      </c>
      <c r="H9" s="2">
        <v>44012</v>
      </c>
      <c r="I9" s="2">
        <v>44046</v>
      </c>
      <c r="K9" s="3">
        <v>3336</v>
      </c>
      <c r="L9" s="3"/>
      <c r="M9" s="3"/>
      <c r="N9" s="3">
        <v>184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>
        <f t="shared" si="2"/>
        <v>3520</v>
      </c>
      <c r="AP9" s="4">
        <f t="shared" si="0"/>
        <v>1</v>
      </c>
      <c r="AQ9" s="22">
        <f t="shared" si="1"/>
        <v>0</v>
      </c>
      <c r="AR9" t="s">
        <v>75</v>
      </c>
    </row>
    <row r="10" spans="1:44" x14ac:dyDescent="0.3">
      <c r="A10" s="30" t="s">
        <v>94</v>
      </c>
      <c r="B10">
        <v>2014</v>
      </c>
      <c r="C10" t="s">
        <v>20</v>
      </c>
      <c r="D10" s="25" t="s">
        <v>24</v>
      </c>
      <c r="F10" s="1">
        <v>4340</v>
      </c>
      <c r="G10" t="s">
        <v>39</v>
      </c>
      <c r="H10" s="2">
        <v>44009</v>
      </c>
      <c r="I10" s="2">
        <v>44046</v>
      </c>
      <c r="K10" s="3">
        <v>868</v>
      </c>
      <c r="L10" s="3"/>
      <c r="M10" s="3"/>
      <c r="N10" s="3"/>
      <c r="O10" s="3">
        <v>3472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>
        <f t="shared" si="2"/>
        <v>4340</v>
      </c>
      <c r="AP10" s="4">
        <f t="shared" si="0"/>
        <v>1</v>
      </c>
      <c r="AQ10" s="22">
        <f t="shared" si="1"/>
        <v>0</v>
      </c>
      <c r="AR10" t="s">
        <v>76</v>
      </c>
    </row>
    <row r="11" spans="1:44" x14ac:dyDescent="0.3">
      <c r="A11" s="30" t="s">
        <v>95</v>
      </c>
      <c r="B11">
        <v>2014</v>
      </c>
      <c r="C11" t="s">
        <v>14</v>
      </c>
      <c r="D11" s="5" t="s">
        <v>26</v>
      </c>
      <c r="F11" s="1">
        <v>4640</v>
      </c>
      <c r="G11" t="s">
        <v>38</v>
      </c>
      <c r="H11" s="2">
        <v>44012</v>
      </c>
      <c r="I11" s="2">
        <v>44046</v>
      </c>
      <c r="K11" s="3">
        <v>928</v>
      </c>
      <c r="L11" s="3"/>
      <c r="M11" s="3"/>
      <c r="N11" s="3">
        <v>3712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>
        <f t="shared" si="2"/>
        <v>4640</v>
      </c>
      <c r="AP11" s="4">
        <f t="shared" si="0"/>
        <v>1</v>
      </c>
      <c r="AQ11" s="22">
        <f t="shared" si="1"/>
        <v>0</v>
      </c>
      <c r="AR11" t="s">
        <v>75</v>
      </c>
    </row>
    <row r="12" spans="1:44" x14ac:dyDescent="0.3">
      <c r="A12" s="30" t="s">
        <v>94</v>
      </c>
      <c r="B12">
        <v>2013</v>
      </c>
      <c r="C12" t="s">
        <v>10</v>
      </c>
      <c r="D12" t="s">
        <v>23</v>
      </c>
      <c r="F12" s="1">
        <v>5690</v>
      </c>
      <c r="G12" t="s">
        <v>40</v>
      </c>
      <c r="H12" s="2">
        <v>44021</v>
      </c>
      <c r="I12" s="2">
        <v>44045</v>
      </c>
      <c r="K12" s="3">
        <v>1138</v>
      </c>
      <c r="L12" s="3"/>
      <c r="M12" s="3"/>
      <c r="N12" s="3">
        <v>4552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>
        <f t="shared" si="2"/>
        <v>5690</v>
      </c>
      <c r="AP12" s="4">
        <f t="shared" si="0"/>
        <v>1</v>
      </c>
      <c r="AQ12" s="22">
        <f t="shared" si="1"/>
        <v>0</v>
      </c>
      <c r="AR12" t="s">
        <v>75</v>
      </c>
    </row>
    <row r="13" spans="1:44" x14ac:dyDescent="0.3">
      <c r="A13" s="30" t="s">
        <v>96</v>
      </c>
      <c r="B13">
        <v>2014</v>
      </c>
      <c r="C13" t="s">
        <v>14</v>
      </c>
      <c r="D13" t="s">
        <v>30</v>
      </c>
      <c r="E13" s="9">
        <f t="shared" ref="E13:E33" ca="1" si="3">TODAY()-A13</f>
        <v>249</v>
      </c>
      <c r="F13" s="1">
        <v>4360</v>
      </c>
      <c r="G13" t="s">
        <v>41</v>
      </c>
      <c r="H13" s="2">
        <v>44033</v>
      </c>
      <c r="I13" s="2">
        <v>44061</v>
      </c>
      <c r="K13" s="3">
        <v>872</v>
      </c>
      <c r="L13" s="3"/>
      <c r="M13" s="3"/>
      <c r="N13" s="3"/>
      <c r="O13" s="3"/>
      <c r="P13" s="3"/>
      <c r="Q13" s="3"/>
      <c r="R13" s="32">
        <v>3488</v>
      </c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">
        <f t="shared" si="2"/>
        <v>4360</v>
      </c>
      <c r="AP13" s="4">
        <f t="shared" si="0"/>
        <v>1</v>
      </c>
      <c r="AQ13" s="22">
        <f t="shared" si="1"/>
        <v>0</v>
      </c>
      <c r="AR13" t="s">
        <v>102</v>
      </c>
    </row>
    <row r="14" spans="1:44" x14ac:dyDescent="0.3">
      <c r="A14" s="30" t="s">
        <v>97</v>
      </c>
      <c r="B14">
        <v>2013</v>
      </c>
      <c r="C14" t="s">
        <v>16</v>
      </c>
      <c r="D14" t="s">
        <v>25</v>
      </c>
      <c r="E14" s="9">
        <f t="shared" ca="1" si="3"/>
        <v>236</v>
      </c>
      <c r="F14" s="1">
        <v>4020</v>
      </c>
      <c r="G14" t="s">
        <v>77</v>
      </c>
      <c r="H14" s="2">
        <v>44061</v>
      </c>
      <c r="I14" s="2">
        <v>44091</v>
      </c>
      <c r="K14" s="3">
        <v>800</v>
      </c>
      <c r="L14" s="3"/>
      <c r="M14" s="3"/>
      <c r="N14" s="3">
        <v>751</v>
      </c>
      <c r="O14" s="3"/>
      <c r="P14" s="3"/>
      <c r="Q14" s="3">
        <v>2469</v>
      </c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">
        <f t="shared" si="2"/>
        <v>4020</v>
      </c>
      <c r="AP14" s="4">
        <f t="shared" si="0"/>
        <v>1</v>
      </c>
      <c r="AQ14" s="6">
        <f t="shared" si="1"/>
        <v>0</v>
      </c>
      <c r="AR14" t="s">
        <v>111</v>
      </c>
    </row>
    <row r="15" spans="1:44" x14ac:dyDescent="0.3">
      <c r="A15" s="30" t="s">
        <v>98</v>
      </c>
      <c r="B15">
        <v>2013</v>
      </c>
      <c r="C15" t="s">
        <v>16</v>
      </c>
      <c r="D15" t="s">
        <v>29</v>
      </c>
      <c r="E15" s="9">
        <f t="shared" ca="1" si="3"/>
        <v>258</v>
      </c>
      <c r="F15" s="1">
        <v>4000</v>
      </c>
      <c r="G15" t="s">
        <v>77</v>
      </c>
      <c r="H15" s="2">
        <v>44061</v>
      </c>
      <c r="I15" s="2">
        <v>44091</v>
      </c>
      <c r="K15" s="3">
        <v>800</v>
      </c>
      <c r="L15" s="3"/>
      <c r="M15" s="3"/>
      <c r="N15" s="3"/>
      <c r="O15" s="3">
        <v>817</v>
      </c>
      <c r="P15" s="3"/>
      <c r="Q15" s="3">
        <v>2383</v>
      </c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">
        <f t="shared" si="2"/>
        <v>4000</v>
      </c>
      <c r="AP15" s="4">
        <f t="shared" si="0"/>
        <v>1</v>
      </c>
      <c r="AQ15" s="6">
        <f t="shared" si="1"/>
        <v>0</v>
      </c>
      <c r="AR15" t="s">
        <v>111</v>
      </c>
    </row>
    <row r="16" spans="1:44" x14ac:dyDescent="0.3">
      <c r="A16" s="30" t="s">
        <v>99</v>
      </c>
      <c r="B16">
        <v>2013</v>
      </c>
      <c r="C16" t="s">
        <v>20</v>
      </c>
      <c r="D16" s="5" t="s">
        <v>58</v>
      </c>
      <c r="E16" s="9">
        <f t="shared" ca="1" si="3"/>
        <v>272</v>
      </c>
      <c r="F16" s="1">
        <v>4700</v>
      </c>
      <c r="G16" t="s">
        <v>77</v>
      </c>
      <c r="H16" s="2">
        <v>44061</v>
      </c>
      <c r="I16" s="2">
        <v>44091</v>
      </c>
      <c r="N16" s="3">
        <f>+F16*0.2</f>
        <v>940</v>
      </c>
      <c r="O16" s="3"/>
      <c r="P16" s="3"/>
      <c r="Q16" s="3">
        <v>3760</v>
      </c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">
        <f t="shared" si="2"/>
        <v>4700</v>
      </c>
      <c r="AP16" s="4">
        <f t="shared" si="0"/>
        <v>1</v>
      </c>
      <c r="AQ16" s="6">
        <f t="shared" si="1"/>
        <v>0</v>
      </c>
      <c r="AR16" t="s">
        <v>111</v>
      </c>
    </row>
    <row r="17" spans="1:45" x14ac:dyDescent="0.3">
      <c r="A17" s="30" t="s">
        <v>84</v>
      </c>
      <c r="B17">
        <v>2013</v>
      </c>
      <c r="C17" t="s">
        <v>50</v>
      </c>
      <c r="D17" t="s">
        <v>54</v>
      </c>
      <c r="E17" s="9">
        <f t="shared" ca="1" si="3"/>
        <v>234</v>
      </c>
      <c r="F17" s="1">
        <v>3000</v>
      </c>
      <c r="G17" t="s">
        <v>77</v>
      </c>
      <c r="H17" s="2">
        <v>44061</v>
      </c>
      <c r="I17" s="2">
        <v>44091</v>
      </c>
      <c r="N17" s="3"/>
      <c r="O17" s="3">
        <v>617</v>
      </c>
      <c r="P17" s="3"/>
      <c r="Q17" s="3">
        <v>2383</v>
      </c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">
        <f t="shared" si="2"/>
        <v>3000</v>
      </c>
      <c r="AP17" s="4">
        <f t="shared" si="0"/>
        <v>1</v>
      </c>
      <c r="AQ17" s="6">
        <f t="shared" si="1"/>
        <v>0</v>
      </c>
      <c r="AR17" t="s">
        <v>111</v>
      </c>
    </row>
    <row r="18" spans="1:45" x14ac:dyDescent="0.3">
      <c r="A18" s="30" t="s">
        <v>84</v>
      </c>
      <c r="B18">
        <v>2013</v>
      </c>
      <c r="C18" t="s">
        <v>50</v>
      </c>
      <c r="D18" t="s">
        <v>57</v>
      </c>
      <c r="E18" s="9">
        <f t="shared" ca="1" si="3"/>
        <v>234</v>
      </c>
      <c r="F18" s="1">
        <v>3400</v>
      </c>
      <c r="G18" t="s">
        <v>78</v>
      </c>
      <c r="H18" s="2">
        <v>44057</v>
      </c>
      <c r="I18" s="2">
        <v>44091</v>
      </c>
      <c r="N18" s="3"/>
      <c r="O18" s="3">
        <v>697</v>
      </c>
      <c r="P18" s="3"/>
      <c r="Q18" s="3">
        <v>2703</v>
      </c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">
        <f t="shared" si="2"/>
        <v>3400</v>
      </c>
      <c r="AP18" s="4">
        <f t="shared" si="0"/>
        <v>1</v>
      </c>
      <c r="AQ18" s="6">
        <f t="shared" si="1"/>
        <v>0</v>
      </c>
      <c r="AR18" t="s">
        <v>111</v>
      </c>
    </row>
    <row r="19" spans="1:45" x14ac:dyDescent="0.3">
      <c r="A19" s="30" t="s">
        <v>100</v>
      </c>
      <c r="B19">
        <v>2013</v>
      </c>
      <c r="C19" t="s">
        <v>27</v>
      </c>
      <c r="D19" t="s">
        <v>28</v>
      </c>
      <c r="E19" s="9">
        <f t="shared" ca="1" si="3"/>
        <v>260</v>
      </c>
      <c r="F19" s="1">
        <v>12285</v>
      </c>
      <c r="G19" t="s">
        <v>79</v>
      </c>
      <c r="H19" s="2">
        <v>44086</v>
      </c>
      <c r="I19" s="2">
        <v>44107</v>
      </c>
      <c r="N19" s="3"/>
      <c r="O19" s="3"/>
      <c r="P19" s="28">
        <v>2460</v>
      </c>
      <c r="Q19" s="28"/>
      <c r="R19" s="33"/>
      <c r="S19" s="33"/>
      <c r="T19" s="33"/>
      <c r="U19" s="33">
        <v>9825</v>
      </c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">
        <f t="shared" si="2"/>
        <v>12285</v>
      </c>
      <c r="AP19" s="4">
        <f t="shared" si="0"/>
        <v>1</v>
      </c>
      <c r="AQ19" s="6">
        <f t="shared" si="1"/>
        <v>0</v>
      </c>
      <c r="AR19" t="s">
        <v>117</v>
      </c>
    </row>
    <row r="20" spans="1:45" x14ac:dyDescent="0.3">
      <c r="A20" s="30" t="s">
        <v>88</v>
      </c>
      <c r="B20">
        <v>2013</v>
      </c>
      <c r="C20" t="s">
        <v>18</v>
      </c>
      <c r="D20" t="s">
        <v>73</v>
      </c>
      <c r="E20" s="9">
        <f t="shared" ca="1" si="3"/>
        <v>205</v>
      </c>
      <c r="F20" s="1">
        <v>2400</v>
      </c>
      <c r="G20" t="s">
        <v>80</v>
      </c>
      <c r="H20" s="2">
        <v>44085</v>
      </c>
      <c r="I20" s="2">
        <v>44107</v>
      </c>
      <c r="N20" s="3"/>
      <c r="O20" s="3">
        <v>497</v>
      </c>
      <c r="P20" s="3"/>
      <c r="Q20" s="3"/>
      <c r="R20" s="32"/>
      <c r="S20" s="32"/>
      <c r="T20" s="32"/>
      <c r="U20" s="32"/>
      <c r="V20" s="32">
        <v>1903</v>
      </c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">
        <f t="shared" si="2"/>
        <v>2400</v>
      </c>
      <c r="AP20" s="4">
        <f t="shared" si="0"/>
        <v>1</v>
      </c>
      <c r="AQ20" s="6">
        <f t="shared" si="1"/>
        <v>0</v>
      </c>
      <c r="AR20" t="s">
        <v>118</v>
      </c>
      <c r="AS20" s="18"/>
    </row>
    <row r="21" spans="1:45" x14ac:dyDescent="0.3">
      <c r="A21" s="30" t="s">
        <v>101</v>
      </c>
      <c r="B21">
        <v>2013</v>
      </c>
      <c r="C21" t="s">
        <v>48</v>
      </c>
      <c r="D21" t="s">
        <v>49</v>
      </c>
      <c r="E21" s="9">
        <f t="shared" ca="1" si="3"/>
        <v>220</v>
      </c>
      <c r="F21" s="1">
        <v>4087</v>
      </c>
      <c r="G21" t="s">
        <v>79</v>
      </c>
      <c r="H21" s="2">
        <v>44086</v>
      </c>
      <c r="I21" s="2">
        <v>44107</v>
      </c>
      <c r="N21" s="3">
        <f>+F21*0.2</f>
        <v>817.40000000000009</v>
      </c>
      <c r="O21" s="3"/>
      <c r="P21" s="3"/>
      <c r="Q21" s="3">
        <v>3269.6</v>
      </c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">
        <f t="shared" si="2"/>
        <v>4087</v>
      </c>
      <c r="AP21" s="4">
        <f t="shared" si="0"/>
        <v>1</v>
      </c>
      <c r="AQ21" s="6">
        <f t="shared" si="1"/>
        <v>0</v>
      </c>
      <c r="AR21" t="s">
        <v>110</v>
      </c>
    </row>
    <row r="22" spans="1:45" x14ac:dyDescent="0.3">
      <c r="A22" s="30" t="s">
        <v>84</v>
      </c>
      <c r="B22">
        <v>2013</v>
      </c>
      <c r="C22" t="s">
        <v>50</v>
      </c>
      <c r="D22" t="s">
        <v>56</v>
      </c>
      <c r="E22" s="9">
        <f t="shared" ref="E22:E28" ca="1" si="4">TODAY()-A22</f>
        <v>234</v>
      </c>
      <c r="F22" s="1">
        <v>3400</v>
      </c>
      <c r="G22" t="s">
        <v>103</v>
      </c>
      <c r="H22" s="2">
        <v>44089</v>
      </c>
      <c r="I22" s="2">
        <v>44118</v>
      </c>
      <c r="N22" s="3"/>
      <c r="O22" s="3"/>
      <c r="P22" s="3"/>
      <c r="Q22" s="3">
        <v>697.9000000000002</v>
      </c>
      <c r="R22" s="32"/>
      <c r="S22" s="32"/>
      <c r="T22" s="32"/>
      <c r="U22" s="32"/>
      <c r="V22" s="32"/>
      <c r="W22" s="32"/>
      <c r="X22" s="35">
        <v>2702.1</v>
      </c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">
        <f t="shared" si="2"/>
        <v>3400</v>
      </c>
      <c r="AP22" s="4">
        <f t="shared" si="0"/>
        <v>1</v>
      </c>
      <c r="AQ22" s="6">
        <f t="shared" si="1"/>
        <v>0</v>
      </c>
      <c r="AR22" s="5" t="s">
        <v>116</v>
      </c>
      <c r="AS22" s="18"/>
    </row>
    <row r="23" spans="1:45" x14ac:dyDescent="0.3">
      <c r="A23" s="30" t="s">
        <v>87</v>
      </c>
      <c r="B23">
        <v>2014</v>
      </c>
      <c r="C23" t="s">
        <v>20</v>
      </c>
      <c r="D23" t="s">
        <v>46</v>
      </c>
      <c r="E23" s="9">
        <f t="shared" ca="1" si="4"/>
        <v>217</v>
      </c>
      <c r="F23" s="1">
        <v>5800</v>
      </c>
      <c r="G23" t="s">
        <v>103</v>
      </c>
      <c r="H23" s="2">
        <v>44089</v>
      </c>
      <c r="I23" s="2">
        <v>44118</v>
      </c>
      <c r="N23" s="3"/>
      <c r="O23" s="3"/>
      <c r="P23" s="3"/>
      <c r="Q23" s="3"/>
      <c r="R23" s="32">
        <v>1112.43</v>
      </c>
      <c r="S23" s="32"/>
      <c r="T23" s="32"/>
      <c r="U23" s="32"/>
      <c r="V23" s="32"/>
      <c r="W23" s="32"/>
      <c r="X23" s="35">
        <v>4687.57</v>
      </c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">
        <f t="shared" si="2"/>
        <v>5800</v>
      </c>
      <c r="AP23" s="4">
        <f t="shared" si="0"/>
        <v>1</v>
      </c>
      <c r="AQ23" s="6">
        <f t="shared" si="1"/>
        <v>0</v>
      </c>
      <c r="AR23" s="5" t="s">
        <v>116</v>
      </c>
    </row>
    <row r="24" spans="1:45" s="5" customFormat="1" x14ac:dyDescent="0.3">
      <c r="A24" s="43" t="s">
        <v>85</v>
      </c>
      <c r="B24" s="5">
        <v>2013</v>
      </c>
      <c r="C24" s="5" t="s">
        <v>50</v>
      </c>
      <c r="D24" s="5" t="s">
        <v>52</v>
      </c>
      <c r="E24" s="44">
        <f t="shared" ca="1" si="4"/>
        <v>232</v>
      </c>
      <c r="F24" s="45">
        <v>3350</v>
      </c>
      <c r="G24" s="5" t="s">
        <v>106</v>
      </c>
      <c r="H24" s="13">
        <v>44091</v>
      </c>
      <c r="I24" s="13">
        <v>44118</v>
      </c>
      <c r="N24" s="16"/>
      <c r="O24" s="16"/>
      <c r="P24" s="16"/>
      <c r="Q24" s="16">
        <v>687.9000000000002</v>
      </c>
      <c r="R24" s="35"/>
      <c r="S24" s="35"/>
      <c r="T24" s="35"/>
      <c r="U24" s="35"/>
      <c r="V24" s="35"/>
      <c r="W24" s="35">
        <v>2662.1</v>
      </c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">
        <f t="shared" si="2"/>
        <v>3350</v>
      </c>
      <c r="AP24" s="15">
        <f t="shared" si="0"/>
        <v>1</v>
      </c>
      <c r="AQ24" s="46">
        <f t="shared" si="1"/>
        <v>0</v>
      </c>
      <c r="AR24" s="5" t="s">
        <v>115</v>
      </c>
      <c r="AS24" s="46"/>
    </row>
    <row r="25" spans="1:45" s="5" customFormat="1" x14ac:dyDescent="0.3">
      <c r="A25" s="43" t="s">
        <v>86</v>
      </c>
      <c r="B25" s="5">
        <v>2013</v>
      </c>
      <c r="C25" s="5" t="s">
        <v>50</v>
      </c>
      <c r="D25" s="5" t="s">
        <v>51</v>
      </c>
      <c r="E25" s="44">
        <f t="shared" ca="1" si="4"/>
        <v>223</v>
      </c>
      <c r="F25" s="45">
        <v>3740</v>
      </c>
      <c r="G25" s="5" t="s">
        <v>104</v>
      </c>
      <c r="H25" s="13">
        <v>44094</v>
      </c>
      <c r="I25" s="13">
        <v>44118</v>
      </c>
      <c r="N25" s="16"/>
      <c r="O25" s="16"/>
      <c r="P25" s="16"/>
      <c r="Q25" s="16">
        <v>765.9</v>
      </c>
      <c r="R25" s="35"/>
      <c r="S25" s="35"/>
      <c r="T25" s="35"/>
      <c r="U25" s="35"/>
      <c r="V25" s="35"/>
      <c r="W25" s="35">
        <v>2974.1</v>
      </c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">
        <f t="shared" si="2"/>
        <v>3740</v>
      </c>
      <c r="AP25" s="15">
        <f t="shared" si="0"/>
        <v>1</v>
      </c>
      <c r="AQ25" s="46">
        <f t="shared" si="1"/>
        <v>0</v>
      </c>
      <c r="AR25" s="5" t="s">
        <v>115</v>
      </c>
    </row>
    <row r="26" spans="1:45" s="5" customFormat="1" x14ac:dyDescent="0.3">
      <c r="A26" s="43" t="s">
        <v>84</v>
      </c>
      <c r="B26" s="5">
        <v>2013</v>
      </c>
      <c r="C26" s="5" t="s">
        <v>50</v>
      </c>
      <c r="D26" s="5" t="s">
        <v>53</v>
      </c>
      <c r="E26" s="44">
        <f t="shared" ca="1" si="4"/>
        <v>234</v>
      </c>
      <c r="F26" s="45">
        <v>2650</v>
      </c>
      <c r="G26" s="5" t="s">
        <v>104</v>
      </c>
      <c r="H26" s="13">
        <v>44094</v>
      </c>
      <c r="I26" s="13">
        <v>44118</v>
      </c>
      <c r="N26" s="16"/>
      <c r="O26" s="16"/>
      <c r="P26" s="16"/>
      <c r="Q26" s="16">
        <v>547.9000000000002</v>
      </c>
      <c r="R26" s="35"/>
      <c r="S26" s="35"/>
      <c r="T26" s="35"/>
      <c r="U26" s="35"/>
      <c r="V26" s="35"/>
      <c r="W26" s="35">
        <v>2102.1</v>
      </c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">
        <f t="shared" si="2"/>
        <v>2650</v>
      </c>
      <c r="AP26" s="15">
        <f t="shared" si="0"/>
        <v>1</v>
      </c>
      <c r="AQ26" s="46">
        <f t="shared" si="1"/>
        <v>0</v>
      </c>
      <c r="AR26" s="5" t="s">
        <v>115</v>
      </c>
      <c r="AS26" s="46"/>
    </row>
    <row r="27" spans="1:45" s="5" customFormat="1" x14ac:dyDescent="0.3">
      <c r="A27" s="43" t="s">
        <v>87</v>
      </c>
      <c r="B27" s="5">
        <v>2013</v>
      </c>
      <c r="C27" s="5" t="s">
        <v>44</v>
      </c>
      <c r="D27" s="5" t="s">
        <v>45</v>
      </c>
      <c r="E27" s="44">
        <f t="shared" ca="1" si="4"/>
        <v>217</v>
      </c>
      <c r="F27" s="45">
        <v>6500</v>
      </c>
      <c r="G27" s="5" t="s">
        <v>104</v>
      </c>
      <c r="H27" s="13">
        <v>44094</v>
      </c>
      <c r="I27" s="13">
        <v>44118</v>
      </c>
      <c r="N27" s="16"/>
      <c r="O27" s="16"/>
      <c r="P27" s="16"/>
      <c r="Q27" s="16">
        <v>1317.9000000000003</v>
      </c>
      <c r="R27" s="16"/>
      <c r="S27" s="16"/>
      <c r="T27" s="16"/>
      <c r="U27" s="16"/>
      <c r="V27" s="16"/>
      <c r="W27" s="16">
        <v>5182.1000000000004</v>
      </c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3">
        <f t="shared" si="2"/>
        <v>6500.0000000000009</v>
      </c>
      <c r="AP27" s="15">
        <f t="shared" si="0"/>
        <v>1.0000000000000002</v>
      </c>
      <c r="AQ27" s="46">
        <f t="shared" si="1"/>
        <v>0</v>
      </c>
      <c r="AR27" s="5" t="s">
        <v>115</v>
      </c>
    </row>
    <row r="28" spans="1:45" s="5" customFormat="1" x14ac:dyDescent="0.3">
      <c r="A28" s="43" t="s">
        <v>88</v>
      </c>
      <c r="B28" s="5">
        <v>2013</v>
      </c>
      <c r="C28" s="5" t="s">
        <v>16</v>
      </c>
      <c r="D28" s="5" t="s">
        <v>74</v>
      </c>
      <c r="E28" s="44">
        <f t="shared" ca="1" si="4"/>
        <v>205</v>
      </c>
      <c r="F28" s="45">
        <v>4985</v>
      </c>
      <c r="G28" s="5" t="s">
        <v>104</v>
      </c>
      <c r="H28" s="13">
        <v>44094</v>
      </c>
      <c r="I28" s="13">
        <v>44118</v>
      </c>
      <c r="N28" s="16"/>
      <c r="O28" s="16"/>
      <c r="P28" s="16"/>
      <c r="Q28" s="16">
        <v>1014.9000000000002</v>
      </c>
      <c r="R28" s="16"/>
      <c r="S28" s="16"/>
      <c r="T28" s="16"/>
      <c r="U28" s="16"/>
      <c r="V28" s="16"/>
      <c r="W28" s="16">
        <v>3970.1</v>
      </c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3">
        <f t="shared" si="2"/>
        <v>4985</v>
      </c>
      <c r="AP28" s="15">
        <f t="shared" si="0"/>
        <v>1</v>
      </c>
      <c r="AQ28" s="46">
        <f t="shared" si="1"/>
        <v>0</v>
      </c>
      <c r="AR28" s="5" t="s">
        <v>115</v>
      </c>
    </row>
    <row r="29" spans="1:45" s="5" customFormat="1" x14ac:dyDescent="0.3">
      <c r="A29" s="43" t="s">
        <v>82</v>
      </c>
      <c r="B29" s="5">
        <v>2013</v>
      </c>
      <c r="C29" s="5" t="s">
        <v>14</v>
      </c>
      <c r="D29" s="5" t="s">
        <v>15</v>
      </c>
      <c r="E29" s="44">
        <f t="shared" ca="1" si="3"/>
        <v>273</v>
      </c>
      <c r="F29" s="45">
        <v>4150</v>
      </c>
      <c r="G29" s="5" t="s">
        <v>105</v>
      </c>
      <c r="H29" s="13">
        <v>44099</v>
      </c>
      <c r="I29" s="13">
        <v>44127</v>
      </c>
      <c r="N29" s="16"/>
      <c r="O29" s="16"/>
      <c r="P29" s="16"/>
      <c r="Q29" s="16"/>
      <c r="R29" s="35"/>
      <c r="S29" s="35">
        <v>830</v>
      </c>
      <c r="T29" s="35"/>
      <c r="U29" s="35">
        <v>3320</v>
      </c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">
        <f t="shared" si="2"/>
        <v>4150</v>
      </c>
      <c r="AP29" s="15">
        <f t="shared" si="0"/>
        <v>1</v>
      </c>
      <c r="AQ29" s="46">
        <f t="shared" si="1"/>
        <v>0</v>
      </c>
      <c r="AR29" s="5" t="s">
        <v>125</v>
      </c>
    </row>
    <row r="30" spans="1:45" s="5" customFormat="1" x14ac:dyDescent="0.3">
      <c r="A30" s="43" t="s">
        <v>84</v>
      </c>
      <c r="B30" s="5">
        <v>2013</v>
      </c>
      <c r="C30" s="5" t="s">
        <v>50</v>
      </c>
      <c r="D30" s="5" t="s">
        <v>55</v>
      </c>
      <c r="E30" s="44">
        <f t="shared" ca="1" si="3"/>
        <v>234</v>
      </c>
      <c r="F30" s="45">
        <v>3250</v>
      </c>
      <c r="G30" s="5" t="s">
        <v>105</v>
      </c>
      <c r="H30" s="13">
        <v>44099</v>
      </c>
      <c r="I30" s="13">
        <v>44127</v>
      </c>
      <c r="N30" s="16"/>
      <c r="O30" s="16"/>
      <c r="P30" s="16"/>
      <c r="Q30" s="16"/>
      <c r="R30" s="35"/>
      <c r="S30" s="35">
        <v>1350</v>
      </c>
      <c r="T30" s="35"/>
      <c r="U30" s="35"/>
      <c r="V30" s="35"/>
      <c r="W30" s="35"/>
      <c r="X30" s="35">
        <v>1900</v>
      </c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">
        <f t="shared" si="2"/>
        <v>3250</v>
      </c>
      <c r="AP30" s="15">
        <f t="shared" si="0"/>
        <v>1</v>
      </c>
      <c r="AQ30" s="46">
        <f t="shared" si="1"/>
        <v>0</v>
      </c>
      <c r="AR30" s="5" t="s">
        <v>116</v>
      </c>
    </row>
    <row r="31" spans="1:45" s="5" customFormat="1" x14ac:dyDescent="0.3">
      <c r="A31" s="43" t="s">
        <v>87</v>
      </c>
      <c r="B31" s="5">
        <v>2014</v>
      </c>
      <c r="C31" s="5" t="s">
        <v>20</v>
      </c>
      <c r="D31" s="5" t="s">
        <v>43</v>
      </c>
      <c r="E31" s="44">
        <f t="shared" ca="1" si="3"/>
        <v>217</v>
      </c>
      <c r="F31" s="45">
        <v>5800</v>
      </c>
      <c r="G31" s="5" t="s">
        <v>105</v>
      </c>
      <c r="H31" s="13">
        <v>44099</v>
      </c>
      <c r="I31" s="13">
        <v>44127</v>
      </c>
      <c r="N31" s="16"/>
      <c r="O31" s="16"/>
      <c r="P31" s="16"/>
      <c r="Q31" s="16"/>
      <c r="R31" s="35"/>
      <c r="S31" s="35">
        <f>1160+153</f>
        <v>1313</v>
      </c>
      <c r="T31" s="35">
        <v>1600</v>
      </c>
      <c r="U31" s="35"/>
      <c r="V31" s="35"/>
      <c r="W31" s="35">
        <f>+W3-W24-W25-W26-W27-W28</f>
        <v>109.49999999999864</v>
      </c>
      <c r="X31" s="35"/>
      <c r="Y31" s="35">
        <v>2777.5</v>
      </c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">
        <f t="shared" si="2"/>
        <v>5799.9999999999982</v>
      </c>
      <c r="AP31" s="15">
        <f t="shared" si="0"/>
        <v>0.99999999999999967</v>
      </c>
      <c r="AQ31" s="46">
        <f t="shared" si="1"/>
        <v>0</v>
      </c>
      <c r="AR31" s="5" t="s">
        <v>125</v>
      </c>
    </row>
    <row r="32" spans="1:45" s="5" customFormat="1" x14ac:dyDescent="0.3">
      <c r="A32" s="43" t="s">
        <v>83</v>
      </c>
      <c r="B32" s="5">
        <v>2013</v>
      </c>
      <c r="C32" s="5" t="s">
        <v>20</v>
      </c>
      <c r="D32" s="5" t="s">
        <v>21</v>
      </c>
      <c r="E32" s="44">
        <f ca="1">TODAY()-A32</f>
        <v>269</v>
      </c>
      <c r="F32" s="45">
        <v>4285</v>
      </c>
      <c r="G32" s="5" t="s">
        <v>112</v>
      </c>
      <c r="H32" s="13">
        <v>44100</v>
      </c>
      <c r="I32" s="13">
        <v>44127</v>
      </c>
      <c r="N32" s="16"/>
      <c r="O32" s="16"/>
      <c r="P32" s="16"/>
      <c r="Q32" s="16"/>
      <c r="R32" s="35"/>
      <c r="S32" s="35">
        <v>857</v>
      </c>
      <c r="T32" s="35"/>
      <c r="U32" s="35"/>
      <c r="V32" s="35"/>
      <c r="W32" s="35"/>
      <c r="X32" s="35"/>
      <c r="Y32" s="35">
        <v>3428</v>
      </c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">
        <f t="shared" si="2"/>
        <v>4285</v>
      </c>
      <c r="AP32" s="15">
        <f t="shared" si="0"/>
        <v>1</v>
      </c>
      <c r="AQ32" s="46">
        <f t="shared" si="1"/>
        <v>0</v>
      </c>
      <c r="AR32" s="5" t="s">
        <v>125</v>
      </c>
    </row>
    <row r="33" spans="1:44" s="5" customFormat="1" x14ac:dyDescent="0.3">
      <c r="A33" s="43" t="s">
        <v>89</v>
      </c>
      <c r="B33" s="5">
        <v>2013</v>
      </c>
      <c r="C33" s="5" t="s">
        <v>44</v>
      </c>
      <c r="D33" s="5" t="s">
        <v>47</v>
      </c>
      <c r="E33" s="44">
        <f t="shared" ca="1" si="3"/>
        <v>194</v>
      </c>
      <c r="F33" s="45">
        <v>6518</v>
      </c>
      <c r="G33" s="5" t="s">
        <v>112</v>
      </c>
      <c r="H33" s="13">
        <v>44100</v>
      </c>
      <c r="I33" s="13">
        <v>44127</v>
      </c>
      <c r="Q33" s="16"/>
      <c r="R33" s="35">
        <v>1249.5680000000002</v>
      </c>
      <c r="S33" s="35"/>
      <c r="T33" s="35"/>
      <c r="U33" s="35"/>
      <c r="V33" s="35"/>
      <c r="W33" s="35"/>
      <c r="X33" s="35">
        <v>5268.43</v>
      </c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3">
        <f t="shared" si="2"/>
        <v>6517.9980000000005</v>
      </c>
      <c r="AP33" s="15">
        <f t="shared" si="0"/>
        <v>0.99999969315741033</v>
      </c>
      <c r="AQ33" s="46">
        <f t="shared" si="1"/>
        <v>1.9999999994979589E-3</v>
      </c>
      <c r="AR33" s="5" t="s">
        <v>116</v>
      </c>
    </row>
    <row r="34" spans="1:44" x14ac:dyDescent="0.3">
      <c r="A34" s="30" t="s">
        <v>90</v>
      </c>
      <c r="B34">
        <v>2013</v>
      </c>
      <c r="C34" t="s">
        <v>20</v>
      </c>
      <c r="D34" s="5" t="s">
        <v>81</v>
      </c>
      <c r="E34" s="9">
        <f ca="1">TODAY()-A34</f>
        <v>175</v>
      </c>
      <c r="F34" s="1">
        <v>3351</v>
      </c>
      <c r="G34" t="s">
        <v>119</v>
      </c>
      <c r="H34" s="2">
        <v>44119</v>
      </c>
      <c r="I34" s="2">
        <v>44147</v>
      </c>
      <c r="Q34" s="3"/>
      <c r="R34" s="3"/>
      <c r="S34" s="3"/>
      <c r="T34" s="3"/>
      <c r="U34" s="3"/>
      <c r="V34" s="3">
        <v>1351</v>
      </c>
      <c r="W34" s="3"/>
      <c r="X34" s="3"/>
      <c r="Y34" s="16">
        <v>109.5</v>
      </c>
      <c r="Z34" s="16"/>
      <c r="AA34" s="16"/>
      <c r="AB34" s="16"/>
      <c r="AC34" s="16"/>
      <c r="AD34" s="28">
        <v>1890.5</v>
      </c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3">
        <f t="shared" si="2"/>
        <v>3351</v>
      </c>
      <c r="AP34" s="4">
        <f t="shared" si="0"/>
        <v>1</v>
      </c>
      <c r="AQ34" s="6">
        <f t="shared" si="1"/>
        <v>0</v>
      </c>
    </row>
    <row r="35" spans="1:44" x14ac:dyDescent="0.3">
      <c r="A35" s="36">
        <v>44102</v>
      </c>
      <c r="B35">
        <v>2013</v>
      </c>
      <c r="C35" t="s">
        <v>114</v>
      </c>
      <c r="D35" t="s">
        <v>113</v>
      </c>
      <c r="F35" s="1">
        <v>3500</v>
      </c>
      <c r="G35" t="s">
        <v>121</v>
      </c>
      <c r="H35" s="2">
        <v>44122</v>
      </c>
      <c r="I35" s="2">
        <v>44147</v>
      </c>
      <c r="V35" s="3">
        <f>+F35/2</f>
        <v>1750</v>
      </c>
      <c r="W35" s="3"/>
      <c r="X35" s="3"/>
      <c r="Y35" s="3"/>
      <c r="Z35" s="3"/>
      <c r="AA35" s="3"/>
      <c r="AB35" s="3"/>
      <c r="AC35" s="3"/>
      <c r="AD35" s="28">
        <v>1750</v>
      </c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3">
        <f t="shared" si="2"/>
        <v>3500</v>
      </c>
      <c r="AP35" s="4">
        <f t="shared" si="0"/>
        <v>1</v>
      </c>
      <c r="AQ35" s="6">
        <f t="shared" si="1"/>
        <v>0</v>
      </c>
    </row>
    <row r="36" spans="1:44" x14ac:dyDescent="0.3">
      <c r="A36" s="36">
        <v>44086</v>
      </c>
      <c r="B36">
        <v>2013</v>
      </c>
      <c r="C36" t="s">
        <v>109</v>
      </c>
      <c r="D36" t="s">
        <v>108</v>
      </c>
      <c r="E36" s="9"/>
      <c r="F36" s="1">
        <v>4500</v>
      </c>
      <c r="G36" t="s">
        <v>120</v>
      </c>
      <c r="H36" s="2">
        <v>44124</v>
      </c>
      <c r="I36" s="2">
        <v>44147</v>
      </c>
      <c r="Q36" s="18"/>
      <c r="R36" s="18"/>
      <c r="S36" s="18"/>
      <c r="T36" s="18">
        <v>900</v>
      </c>
      <c r="U36" s="18"/>
      <c r="V36" s="3"/>
      <c r="W36" s="3"/>
      <c r="X36" s="3"/>
      <c r="Y36" s="3"/>
      <c r="Z36" s="3"/>
      <c r="AA36" s="3">
        <v>3600</v>
      </c>
      <c r="AB36" s="3"/>
      <c r="AC36" s="3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3">
        <f t="shared" si="2"/>
        <v>4500</v>
      </c>
      <c r="AP36" s="4">
        <f t="shared" si="0"/>
        <v>1</v>
      </c>
      <c r="AQ36" s="6">
        <f t="shared" si="1"/>
        <v>0</v>
      </c>
    </row>
    <row r="37" spans="1:44" x14ac:dyDescent="0.3">
      <c r="A37" s="36">
        <v>44086</v>
      </c>
      <c r="B37">
        <v>2013</v>
      </c>
      <c r="C37" t="s">
        <v>14</v>
      </c>
      <c r="D37" t="s">
        <v>107</v>
      </c>
      <c r="E37" s="9"/>
      <c r="F37" s="1">
        <v>3700</v>
      </c>
      <c r="G37" t="s">
        <v>120</v>
      </c>
      <c r="H37" s="2">
        <v>44124</v>
      </c>
      <c r="I37" s="2">
        <v>44147</v>
      </c>
      <c r="Q37" s="18"/>
      <c r="R37" s="18"/>
      <c r="S37" s="18"/>
      <c r="T37" s="18"/>
      <c r="U37" s="18"/>
      <c r="V37" s="3">
        <f>+V3-V20-V35-V34</f>
        <v>1152</v>
      </c>
      <c r="W37" s="3"/>
      <c r="X37" s="3"/>
      <c r="Y37" s="3"/>
      <c r="Z37" s="3"/>
      <c r="AA37" s="3"/>
      <c r="AB37" s="3">
        <v>2548</v>
      </c>
      <c r="AC37" s="3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3">
        <f t="shared" si="2"/>
        <v>3700</v>
      </c>
      <c r="AP37" s="4">
        <f t="shared" si="0"/>
        <v>1</v>
      </c>
      <c r="AQ37" s="6">
        <f t="shared" si="1"/>
        <v>0</v>
      </c>
    </row>
    <row r="38" spans="1:44" x14ac:dyDescent="0.3">
      <c r="A38" s="36">
        <v>44120</v>
      </c>
      <c r="B38">
        <v>2013</v>
      </c>
      <c r="C38" t="s">
        <v>16</v>
      </c>
      <c r="D38" t="s">
        <v>126</v>
      </c>
      <c r="F38" s="1">
        <v>5750</v>
      </c>
      <c r="G38" t="s">
        <v>137</v>
      </c>
      <c r="H38" s="2">
        <v>44135</v>
      </c>
      <c r="I38" s="2">
        <v>44158</v>
      </c>
      <c r="V38" s="3"/>
      <c r="W38" s="3"/>
      <c r="X38" s="3"/>
      <c r="Y38" s="3"/>
      <c r="Z38" s="3">
        <v>1150</v>
      </c>
      <c r="AA38" s="3"/>
      <c r="AB38" s="3"/>
      <c r="AC38" s="3"/>
      <c r="AD38" s="28">
        <v>4600</v>
      </c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">
        <f t="shared" si="2"/>
        <v>5750</v>
      </c>
      <c r="AP38" s="4">
        <f t="shared" ref="AP38" si="5">+AO38/F38</f>
        <v>1</v>
      </c>
      <c r="AQ38" s="6">
        <f t="shared" ref="AQ38" si="6">+F38-AO38</f>
        <v>0</v>
      </c>
    </row>
    <row r="39" spans="1:44" x14ac:dyDescent="0.3">
      <c r="A39" s="36">
        <v>44121</v>
      </c>
      <c r="B39">
        <v>2013</v>
      </c>
      <c r="C39" t="s">
        <v>128</v>
      </c>
      <c r="D39" t="s">
        <v>127</v>
      </c>
      <c r="F39" s="1">
        <v>15400</v>
      </c>
      <c r="G39" t="s">
        <v>138</v>
      </c>
      <c r="H39" s="2">
        <v>44142</v>
      </c>
      <c r="I39" s="2">
        <v>44167</v>
      </c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3">
        <v>3100</v>
      </c>
      <c r="AA39" s="3"/>
      <c r="AB39" s="3"/>
      <c r="AC39" s="3"/>
      <c r="AD39" s="28"/>
      <c r="AE39" s="28"/>
      <c r="AF39" s="28">
        <v>12300</v>
      </c>
      <c r="AG39" s="28"/>
      <c r="AH39" s="28"/>
      <c r="AI39" s="28"/>
      <c r="AJ39" s="28"/>
      <c r="AK39" s="28"/>
      <c r="AL39" s="28"/>
      <c r="AM39" s="28"/>
      <c r="AN39" s="28"/>
      <c r="AO39" s="3">
        <f t="shared" si="2"/>
        <v>15400</v>
      </c>
      <c r="AP39" s="4">
        <f>+AO39/F39</f>
        <v>1</v>
      </c>
      <c r="AQ39" s="6">
        <f>+F39-AO39</f>
        <v>0</v>
      </c>
    </row>
    <row r="40" spans="1:44" x14ac:dyDescent="0.3">
      <c r="A40" s="36">
        <v>44118</v>
      </c>
      <c r="B40">
        <v>2013</v>
      </c>
      <c r="C40" t="s">
        <v>16</v>
      </c>
      <c r="D40" t="s">
        <v>123</v>
      </c>
      <c r="F40" s="1">
        <v>5750</v>
      </c>
      <c r="G40" t="s">
        <v>139</v>
      </c>
      <c r="H40" s="2">
        <v>44144</v>
      </c>
      <c r="I40" s="2">
        <v>44167</v>
      </c>
      <c r="Z40" s="3">
        <v>1150</v>
      </c>
      <c r="AA40" s="3"/>
      <c r="AB40" s="3"/>
      <c r="AC40" s="3"/>
      <c r="AD40" s="28">
        <v>4600</v>
      </c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3">
        <f t="shared" si="2"/>
        <v>5750</v>
      </c>
      <c r="AP40" s="4">
        <f t="shared" si="0"/>
        <v>1</v>
      </c>
      <c r="AQ40" s="6">
        <f t="shared" si="1"/>
        <v>0</v>
      </c>
    </row>
    <row r="41" spans="1:44" s="58" customFormat="1" x14ac:dyDescent="0.3">
      <c r="A41" s="57">
        <v>44112</v>
      </c>
      <c r="B41" s="58">
        <v>2013</v>
      </c>
      <c r="C41" s="58" t="s">
        <v>16</v>
      </c>
      <c r="D41" s="58" t="s">
        <v>122</v>
      </c>
      <c r="F41" s="59">
        <v>7000</v>
      </c>
      <c r="G41" s="58" t="s">
        <v>136</v>
      </c>
      <c r="H41" s="60">
        <v>44154</v>
      </c>
      <c r="I41" s="60">
        <v>44179</v>
      </c>
      <c r="Z41" s="32"/>
      <c r="AA41" s="32">
        <v>1400</v>
      </c>
      <c r="AB41" s="32"/>
      <c r="AC41" s="32"/>
      <c r="AD41" s="33"/>
      <c r="AE41" s="33"/>
      <c r="AF41" s="33"/>
      <c r="AG41" s="33">
        <v>5600</v>
      </c>
      <c r="AH41" s="33"/>
      <c r="AI41" s="33"/>
      <c r="AJ41" s="33"/>
      <c r="AK41" s="33"/>
      <c r="AL41" s="33"/>
      <c r="AM41" s="33"/>
      <c r="AN41" s="33"/>
      <c r="AO41" s="3">
        <f t="shared" si="2"/>
        <v>7000</v>
      </c>
      <c r="AP41" s="61">
        <f>+AO41/F41</f>
        <v>1</v>
      </c>
      <c r="AQ41" s="22">
        <f>+F41-AO41</f>
        <v>0</v>
      </c>
    </row>
    <row r="42" spans="1:44" s="58" customFormat="1" x14ac:dyDescent="0.3">
      <c r="A42" s="57">
        <v>44132</v>
      </c>
      <c r="B42" s="58">
        <v>2013</v>
      </c>
      <c r="C42" s="25" t="s">
        <v>50</v>
      </c>
      <c r="D42" s="58" t="s">
        <v>129</v>
      </c>
      <c r="F42" s="59">
        <v>3300</v>
      </c>
      <c r="G42" s="58" t="s">
        <v>136</v>
      </c>
      <c r="H42" s="60">
        <v>44154</v>
      </c>
      <c r="I42" s="60">
        <v>44179</v>
      </c>
      <c r="N42" s="62"/>
      <c r="O42" s="62"/>
      <c r="P42" s="63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32">
        <f>+AB3-AB37</f>
        <v>1152</v>
      </c>
      <c r="AC42" s="64"/>
      <c r="AD42" s="33">
        <v>2148</v>
      </c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">
        <f t="shared" si="2"/>
        <v>3300</v>
      </c>
      <c r="AP42" s="61">
        <f t="shared" ref="AP42" si="7">+AO42/F42</f>
        <v>1</v>
      </c>
      <c r="AQ42" s="22">
        <f t="shared" ref="AQ42" si="8">+F42-AO42</f>
        <v>0</v>
      </c>
    </row>
    <row r="43" spans="1:44" s="58" customFormat="1" x14ac:dyDescent="0.3">
      <c r="A43" s="57">
        <v>44135</v>
      </c>
      <c r="B43" s="58">
        <v>2013</v>
      </c>
      <c r="C43" s="58" t="s">
        <v>109</v>
      </c>
      <c r="D43" s="58" t="s">
        <v>131</v>
      </c>
      <c r="F43" s="59">
        <v>6200</v>
      </c>
      <c r="G43" s="58" t="s">
        <v>136</v>
      </c>
      <c r="H43" s="60">
        <v>44154</v>
      </c>
      <c r="I43" s="60">
        <v>44179</v>
      </c>
      <c r="O43" s="65"/>
      <c r="AC43" s="32">
        <v>1240</v>
      </c>
      <c r="AD43" s="32"/>
      <c r="AE43" s="32"/>
      <c r="AF43" s="32"/>
      <c r="AG43" s="32">
        <v>4960</v>
      </c>
      <c r="AH43" s="32"/>
      <c r="AI43" s="32"/>
      <c r="AJ43" s="32"/>
      <c r="AK43" s="32"/>
      <c r="AL43" s="32"/>
      <c r="AM43" s="32"/>
      <c r="AN43" s="32"/>
      <c r="AO43" s="3">
        <f t="shared" si="2"/>
        <v>6200</v>
      </c>
      <c r="AP43" s="61">
        <f>+AO43/F43</f>
        <v>1</v>
      </c>
      <c r="AQ43" s="22">
        <f>+F43-AO43</f>
        <v>0</v>
      </c>
    </row>
    <row r="44" spans="1:44" s="58" customFormat="1" x14ac:dyDescent="0.3">
      <c r="A44" s="57">
        <v>44146</v>
      </c>
      <c r="B44" s="58">
        <v>2013</v>
      </c>
      <c r="C44" s="58" t="s">
        <v>20</v>
      </c>
      <c r="D44" s="58" t="s">
        <v>140</v>
      </c>
      <c r="F44" s="59">
        <v>3800</v>
      </c>
      <c r="G44" s="58" t="s">
        <v>142</v>
      </c>
      <c r="H44" s="60">
        <v>44165</v>
      </c>
      <c r="I44" s="60">
        <v>44187</v>
      </c>
      <c r="O44" s="65"/>
      <c r="AC44" s="32"/>
      <c r="AD44" s="32">
        <v>721.5</v>
      </c>
      <c r="AE44" s="32"/>
      <c r="AF44" s="32"/>
      <c r="AG44" s="32"/>
      <c r="AH44" s="32">
        <f>+AH3-AH46</f>
        <v>180</v>
      </c>
      <c r="AI44" s="32">
        <v>2898.5</v>
      </c>
      <c r="AJ44" s="32"/>
      <c r="AK44" s="32"/>
      <c r="AL44" s="32"/>
      <c r="AM44" s="32"/>
      <c r="AN44" s="32"/>
      <c r="AO44" s="3">
        <f t="shared" si="2"/>
        <v>3800</v>
      </c>
      <c r="AP44" s="61">
        <f>+AO44/F44</f>
        <v>1</v>
      </c>
      <c r="AQ44" s="22">
        <f t="shared" ref="AQ44" si="9">+F44-AO44</f>
        <v>0</v>
      </c>
    </row>
    <row r="45" spans="1:44" s="58" customFormat="1" x14ac:dyDescent="0.3">
      <c r="A45" s="57">
        <v>44134</v>
      </c>
      <c r="B45" s="58">
        <v>2014</v>
      </c>
      <c r="C45" s="58" t="s">
        <v>18</v>
      </c>
      <c r="D45" s="58" t="s">
        <v>130</v>
      </c>
      <c r="F45" s="59">
        <v>3400</v>
      </c>
      <c r="G45" s="58" t="s">
        <v>146</v>
      </c>
      <c r="H45" s="60">
        <v>44180</v>
      </c>
      <c r="I45" s="60">
        <v>44210</v>
      </c>
      <c r="AG45" s="32">
        <v>680</v>
      </c>
      <c r="AH45" s="32"/>
      <c r="AI45" s="32"/>
      <c r="AJ45" s="32">
        <v>2720</v>
      </c>
      <c r="AK45" s="32"/>
      <c r="AL45" s="32"/>
      <c r="AM45" s="32"/>
      <c r="AN45" s="32"/>
      <c r="AO45" s="3">
        <f t="shared" si="2"/>
        <v>3400</v>
      </c>
      <c r="AP45" s="61">
        <f t="shared" ref="AP45:AP46" si="10">+AO45/F45</f>
        <v>1</v>
      </c>
      <c r="AQ45" s="22">
        <f>+F45-AO45</f>
        <v>0</v>
      </c>
    </row>
    <row r="46" spans="1:44" s="58" customFormat="1" x14ac:dyDescent="0.3">
      <c r="A46" s="57">
        <v>44138</v>
      </c>
      <c r="B46" s="58">
        <v>2015</v>
      </c>
      <c r="C46" s="58" t="s">
        <v>133</v>
      </c>
      <c r="D46" s="58" t="s">
        <v>132</v>
      </c>
      <c r="F46" s="59">
        <v>14000</v>
      </c>
      <c r="G46" s="58" t="s">
        <v>146</v>
      </c>
      <c r="H46" s="60">
        <v>44180</v>
      </c>
      <c r="I46" s="60">
        <v>44210</v>
      </c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>
        <v>1680</v>
      </c>
      <c r="AF46" s="65"/>
      <c r="AG46" s="32">
        <v>4200</v>
      </c>
      <c r="AH46" s="32">
        <v>8120</v>
      </c>
      <c r="AI46" s="32"/>
      <c r="AJ46" s="32"/>
      <c r="AK46" s="32"/>
      <c r="AL46" s="32"/>
      <c r="AM46" s="32"/>
      <c r="AN46" s="32"/>
      <c r="AO46" s="3">
        <f t="shared" si="2"/>
        <v>14000</v>
      </c>
      <c r="AP46" s="61">
        <f t="shared" si="10"/>
        <v>1</v>
      </c>
      <c r="AQ46" s="22">
        <f>+F46-AO46</f>
        <v>0</v>
      </c>
    </row>
    <row r="47" spans="1:44" s="58" customFormat="1" x14ac:dyDescent="0.3">
      <c r="A47" s="57">
        <v>44141</v>
      </c>
      <c r="B47" s="58">
        <v>2014</v>
      </c>
      <c r="C47" s="25" t="s">
        <v>20</v>
      </c>
      <c r="D47" s="58" t="s">
        <v>134</v>
      </c>
      <c r="F47" s="59">
        <v>6000</v>
      </c>
      <c r="G47" s="58" t="s">
        <v>147</v>
      </c>
      <c r="H47" s="60">
        <v>44184</v>
      </c>
      <c r="I47" s="60">
        <v>44210</v>
      </c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32">
        <v>1200</v>
      </c>
      <c r="AH47" s="32"/>
      <c r="AI47" s="32"/>
      <c r="AJ47" s="32">
        <v>4800</v>
      </c>
      <c r="AK47" s="32"/>
      <c r="AL47" s="32"/>
      <c r="AM47" s="32"/>
      <c r="AN47" s="32"/>
      <c r="AO47" s="3">
        <f t="shared" si="2"/>
        <v>6000</v>
      </c>
      <c r="AP47" s="61">
        <f t="shared" ref="AP47" si="11">+AO47/F47</f>
        <v>1</v>
      </c>
      <c r="AQ47" s="22">
        <f>+F47-AO47</f>
        <v>0</v>
      </c>
    </row>
    <row r="48" spans="1:44" s="58" customFormat="1" x14ac:dyDescent="0.3">
      <c r="A48" s="57">
        <v>44165</v>
      </c>
      <c r="B48" s="58">
        <v>2014</v>
      </c>
      <c r="C48" s="58" t="s">
        <v>145</v>
      </c>
      <c r="D48" s="58" t="s">
        <v>144</v>
      </c>
      <c r="F48" s="59">
        <v>3800</v>
      </c>
      <c r="G48" s="58" t="s">
        <v>147</v>
      </c>
      <c r="H48" s="60">
        <v>44184</v>
      </c>
      <c r="I48" s="60">
        <v>44210</v>
      </c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32">
        <v>3800</v>
      </c>
      <c r="AH48" s="32"/>
      <c r="AI48" s="32"/>
      <c r="AJ48" s="32"/>
      <c r="AK48" s="32"/>
      <c r="AL48" s="32"/>
      <c r="AM48" s="32"/>
      <c r="AN48" s="32"/>
      <c r="AO48" s="3">
        <f t="shared" si="2"/>
        <v>3800</v>
      </c>
      <c r="AP48" s="61">
        <f t="shared" ref="AP48" si="12">+AO48/F48</f>
        <v>1</v>
      </c>
      <c r="AQ48" s="22">
        <f t="shared" ref="AQ48" si="13">+F48-AO48</f>
        <v>0</v>
      </c>
    </row>
    <row r="49" spans="1:43" x14ac:dyDescent="0.3">
      <c r="A49" s="36">
        <v>44152</v>
      </c>
      <c r="B49">
        <v>2014</v>
      </c>
      <c r="C49" t="s">
        <v>14</v>
      </c>
      <c r="D49" t="s">
        <v>148</v>
      </c>
      <c r="F49" s="1">
        <v>7400</v>
      </c>
      <c r="G49" t="s">
        <v>152</v>
      </c>
      <c r="H49" s="2">
        <v>44221</v>
      </c>
      <c r="I49" s="2">
        <v>44247</v>
      </c>
      <c r="AI49" s="32"/>
      <c r="AJ49" s="32">
        <v>2000</v>
      </c>
      <c r="AK49" s="32"/>
      <c r="AL49" s="32">
        <v>5400</v>
      </c>
      <c r="AM49" s="32"/>
      <c r="AN49" s="32"/>
      <c r="AO49" s="3">
        <f t="shared" si="2"/>
        <v>7400</v>
      </c>
      <c r="AP49" s="4">
        <f>+AO49/F49</f>
        <v>1</v>
      </c>
      <c r="AQ49" s="6">
        <f>+F49-AO49</f>
        <v>0</v>
      </c>
    </row>
    <row r="50" spans="1:43" x14ac:dyDescent="0.3">
      <c r="A50" s="36">
        <v>44202</v>
      </c>
      <c r="B50">
        <v>2015</v>
      </c>
      <c r="C50" t="s">
        <v>133</v>
      </c>
      <c r="D50" t="s">
        <v>150</v>
      </c>
      <c r="F50" s="1">
        <v>17000</v>
      </c>
      <c r="G50" t="s">
        <v>153</v>
      </c>
      <c r="H50" s="2">
        <v>44224</v>
      </c>
      <c r="I50" s="2">
        <v>44247</v>
      </c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J50" s="32">
        <v>4000</v>
      </c>
      <c r="AK50" s="32"/>
      <c r="AL50" s="32">
        <v>880</v>
      </c>
      <c r="AM50" s="32">
        <v>12120</v>
      </c>
      <c r="AN50" s="32"/>
      <c r="AO50" s="3">
        <f t="shared" si="2"/>
        <v>17000</v>
      </c>
      <c r="AP50" s="4">
        <f t="shared" ref="AP50" si="14">+AO50/F50</f>
        <v>1</v>
      </c>
      <c r="AQ50" s="6">
        <f t="shared" ref="AQ50" si="15">+F50-AO50</f>
        <v>0</v>
      </c>
    </row>
    <row r="51" spans="1:43" x14ac:dyDescent="0.3">
      <c r="A51" s="36">
        <v>44152</v>
      </c>
      <c r="B51">
        <v>2014</v>
      </c>
      <c r="C51" t="s">
        <v>20</v>
      </c>
      <c r="D51" t="s">
        <v>143</v>
      </c>
      <c r="F51" s="1">
        <v>5700</v>
      </c>
      <c r="G51" t="s">
        <v>152</v>
      </c>
      <c r="H51" s="2">
        <v>44221</v>
      </c>
      <c r="I51" s="2">
        <v>44247</v>
      </c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32"/>
      <c r="AJ51" s="32">
        <v>1140</v>
      </c>
      <c r="AK51" s="32"/>
      <c r="AL51" s="32"/>
      <c r="AM51" s="32"/>
      <c r="AN51" s="32">
        <v>4560</v>
      </c>
      <c r="AO51" s="3">
        <f t="shared" si="2"/>
        <v>5700</v>
      </c>
      <c r="AP51" s="4">
        <f t="shared" ref="AP51" si="16">+AO51/F51</f>
        <v>1</v>
      </c>
      <c r="AQ51" s="6">
        <f t="shared" ref="AQ51" si="17">+F51-AO51</f>
        <v>0</v>
      </c>
    </row>
    <row r="52" spans="1:43" s="58" customFormat="1" x14ac:dyDescent="0.3">
      <c r="A52" s="57">
        <v>44144</v>
      </c>
      <c r="B52" s="58">
        <v>2014</v>
      </c>
      <c r="C52" s="58" t="s">
        <v>18</v>
      </c>
      <c r="D52" s="58" t="s">
        <v>135</v>
      </c>
      <c r="F52" s="59">
        <v>2800</v>
      </c>
      <c r="G52" s="58" t="s">
        <v>124</v>
      </c>
      <c r="H52" s="60">
        <v>44196</v>
      </c>
      <c r="I52" s="60">
        <v>44196</v>
      </c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32"/>
      <c r="AH52" s="32"/>
      <c r="AI52" s="32"/>
      <c r="AJ52" s="32">
        <v>500</v>
      </c>
      <c r="AK52" s="32"/>
      <c r="AL52" s="18">
        <v>1000</v>
      </c>
      <c r="AM52" s="18"/>
      <c r="AN52" s="18"/>
      <c r="AO52" s="3">
        <f t="shared" si="2"/>
        <v>1500</v>
      </c>
      <c r="AP52" s="61">
        <f>+AO52/F52</f>
        <v>0.5357142857142857</v>
      </c>
      <c r="AQ52" s="22">
        <f>+F52-AO52</f>
        <v>1300</v>
      </c>
    </row>
    <row r="53" spans="1:43" x14ac:dyDescent="0.3">
      <c r="A53" s="36">
        <v>44152</v>
      </c>
      <c r="B53">
        <v>2014</v>
      </c>
      <c r="C53" t="s">
        <v>10</v>
      </c>
      <c r="D53" t="s">
        <v>149</v>
      </c>
      <c r="F53" s="1">
        <v>6804</v>
      </c>
      <c r="G53" t="s">
        <v>124</v>
      </c>
      <c r="H53" s="2">
        <v>44196</v>
      </c>
      <c r="I53" s="2">
        <v>44196</v>
      </c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32"/>
      <c r="AJ53" s="32">
        <v>1340</v>
      </c>
      <c r="AK53" s="32"/>
      <c r="AL53" s="32"/>
      <c r="AM53" s="32"/>
      <c r="AN53" s="32"/>
      <c r="AO53" s="3">
        <f t="shared" si="2"/>
        <v>1340</v>
      </c>
      <c r="AP53" s="4">
        <f t="shared" ref="AP53" si="18">+AO53/F53</f>
        <v>0.19694297472075251</v>
      </c>
      <c r="AQ53" s="6">
        <f t="shared" ref="AQ53" si="19">+F53-AO53</f>
        <v>5464</v>
      </c>
    </row>
    <row r="54" spans="1:43" x14ac:dyDescent="0.3">
      <c r="A54" s="36">
        <v>44210</v>
      </c>
      <c r="B54">
        <v>2014</v>
      </c>
      <c r="C54" t="s">
        <v>16</v>
      </c>
      <c r="D54" t="s">
        <v>151</v>
      </c>
      <c r="F54" s="1">
        <v>6700</v>
      </c>
      <c r="G54" t="s">
        <v>124</v>
      </c>
      <c r="H54" s="2">
        <v>44561</v>
      </c>
      <c r="I54" s="2">
        <v>44561</v>
      </c>
      <c r="AK54" s="18">
        <v>2500</v>
      </c>
      <c r="AL54" s="18"/>
      <c r="AM54" s="18"/>
      <c r="AN54" s="18">
        <v>1940</v>
      </c>
      <c r="AO54" s="3">
        <f t="shared" si="2"/>
        <v>4440</v>
      </c>
      <c r="AP54" s="4">
        <f t="shared" ref="AP54" si="20">+AO54/F54</f>
        <v>0.66268656716417906</v>
      </c>
      <c r="AQ54" s="6">
        <f t="shared" ref="AQ54" si="21">+F54-AO54</f>
        <v>2260</v>
      </c>
    </row>
    <row r="55" spans="1:43" x14ac:dyDescent="0.3">
      <c r="A55" s="36">
        <v>44208</v>
      </c>
      <c r="B55">
        <v>2014</v>
      </c>
      <c r="C55" t="s">
        <v>16</v>
      </c>
      <c r="D55" t="s">
        <v>154</v>
      </c>
      <c r="F55" s="1">
        <v>8100</v>
      </c>
      <c r="G55" t="s">
        <v>124</v>
      </c>
      <c r="H55" s="2">
        <v>44561</v>
      </c>
      <c r="I55" s="2">
        <v>44561</v>
      </c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>
        <v>2000</v>
      </c>
      <c r="AM55" s="18"/>
      <c r="AN55" s="18"/>
      <c r="AO55" s="3">
        <f t="shared" si="2"/>
        <v>2000</v>
      </c>
      <c r="AP55" s="4">
        <f t="shared" ref="AP55" si="22">+AO55/F55</f>
        <v>0.24691358024691357</v>
      </c>
      <c r="AQ55" s="6">
        <f t="shared" ref="AQ55" si="23">+F55-AO55</f>
        <v>6100</v>
      </c>
    </row>
    <row r="56" spans="1:43" x14ac:dyDescent="0.3">
      <c r="A56" s="36">
        <v>44215</v>
      </c>
      <c r="B56">
        <v>2014</v>
      </c>
      <c r="C56" t="s">
        <v>50</v>
      </c>
      <c r="D56" t="s">
        <v>155</v>
      </c>
      <c r="F56" s="1">
        <v>3600</v>
      </c>
      <c r="G56" t="s">
        <v>124</v>
      </c>
      <c r="H56" s="2">
        <v>44561</v>
      </c>
      <c r="I56" s="2">
        <v>44561</v>
      </c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>
        <v>720</v>
      </c>
      <c r="AM56" s="18"/>
      <c r="AN56" s="18"/>
      <c r="AO56" s="3">
        <f t="shared" si="2"/>
        <v>720</v>
      </c>
      <c r="AP56" s="4">
        <f t="shared" ref="AP56:AP58" si="24">+AO56/F56</f>
        <v>0.2</v>
      </c>
      <c r="AQ56" s="6">
        <f t="shared" ref="AQ56:AQ58" si="25">+F56-AO56</f>
        <v>2880</v>
      </c>
    </row>
    <row r="57" spans="1:43" x14ac:dyDescent="0.3">
      <c r="A57" s="36">
        <v>44218</v>
      </c>
      <c r="B57">
        <v>2014</v>
      </c>
      <c r="C57" t="s">
        <v>18</v>
      </c>
      <c r="D57" t="s">
        <v>156</v>
      </c>
      <c r="F57" s="1">
        <v>3860</v>
      </c>
      <c r="G57" t="s">
        <v>124</v>
      </c>
      <c r="H57" s="2">
        <v>44561</v>
      </c>
      <c r="I57" s="2">
        <v>44561</v>
      </c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K57" s="18"/>
      <c r="AL57" s="18">
        <v>1000</v>
      </c>
      <c r="AM57" s="18"/>
      <c r="AN57" s="18"/>
      <c r="AO57" s="3">
        <f t="shared" si="2"/>
        <v>1000</v>
      </c>
      <c r="AP57" s="4">
        <f t="shared" si="24"/>
        <v>0.25906735751295334</v>
      </c>
      <c r="AQ57" s="6">
        <f t="shared" si="25"/>
        <v>2860</v>
      </c>
    </row>
    <row r="58" spans="1:43" x14ac:dyDescent="0.3">
      <c r="A58" s="36">
        <v>44222</v>
      </c>
      <c r="B58">
        <v>2014</v>
      </c>
      <c r="C58" t="s">
        <v>158</v>
      </c>
      <c r="D58" t="s">
        <v>157</v>
      </c>
      <c r="F58" s="1">
        <v>8170</v>
      </c>
      <c r="G58" t="s">
        <v>124</v>
      </c>
      <c r="H58" s="2">
        <v>44561</v>
      </c>
      <c r="I58" s="2">
        <v>44561</v>
      </c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3">
        <f t="shared" si="2"/>
        <v>0</v>
      </c>
      <c r="AP58" s="4">
        <f t="shared" si="24"/>
        <v>0</v>
      </c>
      <c r="AQ58" s="6">
        <f t="shared" si="25"/>
        <v>8170</v>
      </c>
    </row>
    <row r="59" spans="1:43" x14ac:dyDescent="0.3">
      <c r="A59" s="36">
        <v>44229.799976851849</v>
      </c>
      <c r="B59" s="72">
        <v>2014</v>
      </c>
      <c r="C59" s="72" t="s">
        <v>50</v>
      </c>
      <c r="D59" s="71" t="s">
        <v>159</v>
      </c>
      <c r="F59" s="74">
        <v>4000</v>
      </c>
      <c r="G59" s="73" t="s">
        <v>124</v>
      </c>
      <c r="H59" s="75">
        <v>44561</v>
      </c>
      <c r="I59" s="75">
        <v>44561</v>
      </c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3">
        <f t="shared" ref="AO59:AO61" si="26">SUM(J59:AN59)</f>
        <v>0</v>
      </c>
      <c r="AP59" s="4">
        <f t="shared" ref="AP59:AP61" si="27">+AO59/F59</f>
        <v>0</v>
      </c>
      <c r="AQ59" s="6">
        <f t="shared" ref="AQ59:AQ61" si="28">+F59-AO59</f>
        <v>4000</v>
      </c>
    </row>
    <row r="60" spans="1:43" x14ac:dyDescent="0.3">
      <c r="A60" s="36">
        <v>44230.359375</v>
      </c>
      <c r="B60" s="72">
        <v>2014</v>
      </c>
      <c r="C60" s="72" t="s">
        <v>18</v>
      </c>
      <c r="D60" s="71" t="s">
        <v>160</v>
      </c>
      <c r="F60" s="74">
        <v>3400</v>
      </c>
      <c r="G60" s="73" t="s">
        <v>124</v>
      </c>
      <c r="H60" s="75">
        <v>44561</v>
      </c>
      <c r="I60" s="75">
        <v>44561</v>
      </c>
      <c r="AO60" s="3">
        <f t="shared" si="26"/>
        <v>0</v>
      </c>
      <c r="AP60" s="4">
        <f t="shared" si="27"/>
        <v>0</v>
      </c>
      <c r="AQ60" s="6">
        <f t="shared" si="28"/>
        <v>3400</v>
      </c>
    </row>
    <row r="61" spans="1:43" x14ac:dyDescent="0.3">
      <c r="A61" s="36">
        <v>44231.930671296293</v>
      </c>
      <c r="B61" s="72">
        <v>2014</v>
      </c>
      <c r="C61" s="72" t="s">
        <v>20</v>
      </c>
      <c r="D61" s="71" t="s">
        <v>161</v>
      </c>
      <c r="F61" s="74">
        <v>6400</v>
      </c>
      <c r="G61" s="73" t="s">
        <v>124</v>
      </c>
      <c r="H61" s="75">
        <v>44561</v>
      </c>
      <c r="I61" s="75">
        <v>44561</v>
      </c>
      <c r="AO61" s="3">
        <f t="shared" si="26"/>
        <v>0</v>
      </c>
      <c r="AP61" s="4">
        <f t="shared" si="27"/>
        <v>0</v>
      </c>
      <c r="AQ61" s="6">
        <f t="shared" si="28"/>
        <v>6400</v>
      </c>
    </row>
    <row r="63" spans="1:43" x14ac:dyDescent="0.3">
      <c r="AI63" s="18">
        <f>+AI44-AI3</f>
        <v>-166.5</v>
      </c>
      <c r="AJ63" s="18">
        <f>SUM(AJ45:AJ53)-AJ3</f>
        <v>0</v>
      </c>
    </row>
  </sheetData>
  <autoFilter ref="A1:AR42">
    <filterColumn colId="9" showButton="0"/>
    <filterColumn colId="10" showButton="0"/>
    <filterColumn colId="11" showButton="0"/>
  </autoFilter>
  <mergeCells count="14">
    <mergeCell ref="J1:M1"/>
    <mergeCell ref="AR1:AR3"/>
    <mergeCell ref="AQ1:AQ3"/>
    <mergeCell ref="AP1:AP3"/>
    <mergeCell ref="AO1:AO3"/>
    <mergeCell ref="A1:A3"/>
    <mergeCell ref="I1:I3"/>
    <mergeCell ref="H1:H3"/>
    <mergeCell ref="G1:G3"/>
    <mergeCell ref="F1:F3"/>
    <mergeCell ref="B1:B3"/>
    <mergeCell ref="C1:C3"/>
    <mergeCell ref="D1:D3"/>
    <mergeCell ref="E1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13" workbookViewId="0">
      <selection activeCell="H40" sqref="H40"/>
    </sheetView>
  </sheetViews>
  <sheetFormatPr defaultRowHeight="14.4" x14ac:dyDescent="0.3"/>
  <cols>
    <col min="1" max="1" width="5" bestFit="1" customWidth="1"/>
    <col min="2" max="2" width="27" bestFit="1" customWidth="1"/>
    <col min="3" max="3" width="20.88671875" bestFit="1" customWidth="1"/>
    <col min="4" max="4" width="11.44140625" bestFit="1" customWidth="1"/>
    <col min="5" max="5" width="21.88671875" bestFit="1" customWidth="1"/>
    <col min="6" max="7" width="10.5546875" bestFit="1" customWidth="1"/>
    <col min="8" max="8" width="34.33203125" bestFit="1" customWidth="1"/>
    <col min="9" max="9" width="14.109375" bestFit="1" customWidth="1"/>
    <col min="10" max="10" width="12.5546875" bestFit="1" customWidth="1"/>
    <col min="11" max="11" width="19" bestFit="1" customWidth="1"/>
  </cols>
  <sheetData>
    <row r="1" spans="1:12" x14ac:dyDescent="0.3">
      <c r="A1" s="78" t="s">
        <v>62</v>
      </c>
      <c r="B1" s="78"/>
      <c r="C1" s="78"/>
      <c r="D1" s="78"/>
      <c r="E1" s="78"/>
      <c r="F1" s="78"/>
      <c r="G1" s="78"/>
      <c r="H1" s="78"/>
      <c r="I1" s="78"/>
    </row>
    <row r="2" spans="1:12" x14ac:dyDescent="0.3">
      <c r="A2" t="s">
        <v>0</v>
      </c>
      <c r="B2" t="s">
        <v>1</v>
      </c>
      <c r="C2" t="s">
        <v>2</v>
      </c>
      <c r="D2" s="10" t="s">
        <v>3</v>
      </c>
      <c r="E2" t="s">
        <v>4</v>
      </c>
      <c r="F2" t="s">
        <v>5</v>
      </c>
      <c r="G2" t="s">
        <v>6</v>
      </c>
      <c r="H2" s="11" t="s">
        <v>63</v>
      </c>
      <c r="I2" s="11"/>
      <c r="J2" s="11"/>
    </row>
    <row r="3" spans="1:12" x14ac:dyDescent="0.3">
      <c r="A3">
        <v>2013</v>
      </c>
      <c r="B3" t="s">
        <v>10</v>
      </c>
      <c r="C3" t="s">
        <v>13</v>
      </c>
      <c r="D3" s="1">
        <v>5300</v>
      </c>
      <c r="E3" t="s">
        <v>38</v>
      </c>
      <c r="F3" s="2">
        <v>44012</v>
      </c>
      <c r="G3" s="2">
        <v>44046</v>
      </c>
      <c r="H3" s="11"/>
      <c r="J3" s="11"/>
    </row>
    <row r="4" spans="1:12" x14ac:dyDescent="0.3">
      <c r="A4">
        <v>2013</v>
      </c>
      <c r="B4" t="s">
        <v>16</v>
      </c>
      <c r="C4" s="5" t="s">
        <v>17</v>
      </c>
      <c r="D4" s="1">
        <v>3740</v>
      </c>
      <c r="E4" t="s">
        <v>39</v>
      </c>
      <c r="F4" s="2">
        <v>44009</v>
      </c>
      <c r="G4" s="2">
        <v>44046</v>
      </c>
      <c r="H4" s="11"/>
      <c r="J4" s="11"/>
    </row>
    <row r="5" spans="1:12" x14ac:dyDescent="0.3">
      <c r="A5">
        <v>2013</v>
      </c>
      <c r="B5" t="s">
        <v>18</v>
      </c>
      <c r="C5" t="s">
        <v>19</v>
      </c>
      <c r="D5" s="1">
        <v>2290</v>
      </c>
      <c r="E5" t="s">
        <v>38</v>
      </c>
      <c r="F5" s="2">
        <v>44012</v>
      </c>
      <c r="G5" s="2">
        <v>44046</v>
      </c>
      <c r="H5" s="11"/>
      <c r="J5" s="11"/>
    </row>
    <row r="6" spans="1:12" x14ac:dyDescent="0.3">
      <c r="A6">
        <v>2013</v>
      </c>
      <c r="B6" t="s">
        <v>16</v>
      </c>
      <c r="C6" t="s">
        <v>22</v>
      </c>
      <c r="D6" s="1">
        <v>3520</v>
      </c>
      <c r="E6" t="s">
        <v>38</v>
      </c>
      <c r="F6" s="2">
        <v>44012</v>
      </c>
      <c r="G6" s="2">
        <v>44046</v>
      </c>
      <c r="H6" s="11"/>
      <c r="J6" s="11"/>
    </row>
    <row r="7" spans="1:12" x14ac:dyDescent="0.3">
      <c r="A7">
        <v>2014</v>
      </c>
      <c r="B7" t="s">
        <v>20</v>
      </c>
      <c r="C7" t="s">
        <v>24</v>
      </c>
      <c r="D7" s="1">
        <v>4340</v>
      </c>
      <c r="E7" t="s">
        <v>39</v>
      </c>
      <c r="F7" s="2">
        <v>44009</v>
      </c>
      <c r="G7" s="2">
        <v>44046</v>
      </c>
      <c r="H7" s="11"/>
      <c r="J7" s="11"/>
    </row>
    <row r="8" spans="1:12" x14ac:dyDescent="0.3">
      <c r="A8">
        <v>2014</v>
      </c>
      <c r="B8" t="s">
        <v>14</v>
      </c>
      <c r="C8" t="s">
        <v>26</v>
      </c>
      <c r="D8" s="1">
        <v>4640</v>
      </c>
      <c r="E8" t="s">
        <v>38</v>
      </c>
      <c r="F8" s="2">
        <v>44012</v>
      </c>
      <c r="G8" s="2">
        <v>44046</v>
      </c>
      <c r="H8" s="11"/>
      <c r="J8" s="11"/>
      <c r="L8" s="13"/>
    </row>
    <row r="9" spans="1:12" x14ac:dyDescent="0.3">
      <c r="A9">
        <v>2013</v>
      </c>
      <c r="B9" t="s">
        <v>10</v>
      </c>
      <c r="C9" t="s">
        <v>23</v>
      </c>
      <c r="D9" s="1">
        <v>5690</v>
      </c>
      <c r="E9" t="s">
        <v>40</v>
      </c>
      <c r="F9" s="2">
        <v>44021</v>
      </c>
      <c r="G9" s="2">
        <v>44045</v>
      </c>
      <c r="H9" s="16"/>
      <c r="J9" s="12"/>
      <c r="K9" s="5"/>
      <c r="L9" s="13"/>
    </row>
    <row r="10" spans="1:12" x14ac:dyDescent="0.3">
      <c r="E10" s="1"/>
      <c r="G10" s="2"/>
      <c r="H10" s="2"/>
      <c r="I10" s="16"/>
      <c r="J10" s="12"/>
      <c r="K10" s="5"/>
      <c r="L10" s="13"/>
    </row>
    <row r="11" spans="1:12" x14ac:dyDescent="0.3">
      <c r="E11" s="1"/>
      <c r="G11" s="2"/>
      <c r="H11" s="2"/>
      <c r="I11" s="16"/>
      <c r="J11" s="12"/>
      <c r="K11" s="5"/>
      <c r="L11" s="13"/>
    </row>
    <row r="12" spans="1:12" x14ac:dyDescent="0.3">
      <c r="A12" s="78" t="s">
        <v>64</v>
      </c>
      <c r="B12" s="78"/>
      <c r="C12" s="78"/>
      <c r="D12" s="78"/>
      <c r="E12" s="78"/>
      <c r="F12" s="78"/>
      <c r="G12" s="78"/>
      <c r="H12" s="78"/>
      <c r="I12" s="78"/>
      <c r="J12" s="78"/>
    </row>
    <row r="13" spans="1:12" x14ac:dyDescent="0.3">
      <c r="A13" t="s">
        <v>0</v>
      </c>
      <c r="B13" t="s">
        <v>1</v>
      </c>
      <c r="C13" t="s">
        <v>2</v>
      </c>
      <c r="D13" s="10" t="s">
        <v>3</v>
      </c>
      <c r="E13" t="s">
        <v>4</v>
      </c>
      <c r="F13" t="s">
        <v>5</v>
      </c>
      <c r="G13" t="s">
        <v>6</v>
      </c>
      <c r="H13" t="s">
        <v>65</v>
      </c>
      <c r="I13" t="s">
        <v>63</v>
      </c>
      <c r="J13" t="s">
        <v>34</v>
      </c>
    </row>
    <row r="14" spans="1:12" x14ac:dyDescent="0.3">
      <c r="A14">
        <v>2014</v>
      </c>
      <c r="B14" t="s">
        <v>14</v>
      </c>
      <c r="C14" t="s">
        <v>30</v>
      </c>
      <c r="D14" s="1">
        <v>4360</v>
      </c>
      <c r="E14" t="s">
        <v>41</v>
      </c>
      <c r="F14" s="2">
        <v>44033</v>
      </c>
      <c r="G14" s="2">
        <v>44061</v>
      </c>
      <c r="H14" s="15">
        <v>0.2</v>
      </c>
      <c r="I14" s="3">
        <f>+D14*H14</f>
        <v>872</v>
      </c>
      <c r="J14" s="10">
        <f>+D14-I14</f>
        <v>3488</v>
      </c>
    </row>
    <row r="15" spans="1:12" ht="15" thickBot="1" x14ac:dyDescent="0.35">
      <c r="D15" s="10"/>
      <c r="I15" s="17">
        <f>SUM(I14)</f>
        <v>872</v>
      </c>
      <c r="J15" s="17">
        <f>SUM(J14)</f>
        <v>3488</v>
      </c>
    </row>
    <row r="16" spans="1:12" ht="15" thickTop="1" x14ac:dyDescent="0.3">
      <c r="A16" s="78" t="s">
        <v>71</v>
      </c>
      <c r="B16" s="78"/>
      <c r="C16" s="78"/>
      <c r="D16" s="78"/>
      <c r="E16" s="78"/>
      <c r="F16" s="78"/>
      <c r="G16" s="78"/>
      <c r="H16" s="78"/>
      <c r="I16" s="78"/>
      <c r="J16" s="78"/>
      <c r="L16" s="18"/>
    </row>
    <row r="17" spans="1:10" x14ac:dyDescent="0.3">
      <c r="A17" t="s">
        <v>0</v>
      </c>
      <c r="B17" t="s">
        <v>1</v>
      </c>
      <c r="C17" t="s">
        <v>2</v>
      </c>
      <c r="D17" s="10" t="s">
        <v>3</v>
      </c>
      <c r="E17" t="s">
        <v>4</v>
      </c>
      <c r="F17" t="s">
        <v>5</v>
      </c>
      <c r="G17" t="s">
        <v>6</v>
      </c>
      <c r="H17" t="s">
        <v>65</v>
      </c>
      <c r="I17" t="s">
        <v>63</v>
      </c>
      <c r="J17" t="s">
        <v>34</v>
      </c>
    </row>
    <row r="18" spans="1:10" x14ac:dyDescent="0.3">
      <c r="A18">
        <v>2013</v>
      </c>
      <c r="B18" t="s">
        <v>16</v>
      </c>
      <c r="C18" t="s">
        <v>25</v>
      </c>
      <c r="D18" s="1">
        <v>4020</v>
      </c>
      <c r="E18" t="s">
        <v>59</v>
      </c>
      <c r="F18" s="2">
        <v>44196</v>
      </c>
      <c r="G18" s="2">
        <v>44196</v>
      </c>
      <c r="H18" s="15">
        <v>0.2</v>
      </c>
      <c r="I18" s="3">
        <f t="shared" ref="I18:I29" si="0">+D18*H18</f>
        <v>804</v>
      </c>
      <c r="J18" s="10">
        <f t="shared" ref="J18:J35" si="1">+D18-I18</f>
        <v>3216</v>
      </c>
    </row>
    <row r="19" spans="1:10" x14ac:dyDescent="0.3">
      <c r="A19">
        <v>2013</v>
      </c>
      <c r="B19" t="s">
        <v>16</v>
      </c>
      <c r="C19" t="s">
        <v>29</v>
      </c>
      <c r="D19" s="1">
        <v>4000</v>
      </c>
      <c r="E19" t="s">
        <v>59</v>
      </c>
      <c r="F19" s="2">
        <v>44196</v>
      </c>
      <c r="G19" s="2">
        <v>44196</v>
      </c>
      <c r="H19" s="15">
        <v>0.2</v>
      </c>
      <c r="I19" s="3">
        <f t="shared" si="0"/>
        <v>800</v>
      </c>
      <c r="J19" s="10">
        <f t="shared" si="1"/>
        <v>3200</v>
      </c>
    </row>
    <row r="20" spans="1:10" x14ac:dyDescent="0.3">
      <c r="A20">
        <v>2013</v>
      </c>
      <c r="B20" t="s">
        <v>14</v>
      </c>
      <c r="C20" t="s">
        <v>15</v>
      </c>
      <c r="D20" s="1">
        <v>4150</v>
      </c>
      <c r="E20" t="s">
        <v>60</v>
      </c>
      <c r="F20" s="2">
        <v>44196</v>
      </c>
      <c r="G20" s="2">
        <v>44196</v>
      </c>
      <c r="H20" s="15">
        <v>0.2</v>
      </c>
      <c r="I20" s="3">
        <f t="shared" si="0"/>
        <v>830</v>
      </c>
      <c r="J20" s="10">
        <f t="shared" si="1"/>
        <v>3320</v>
      </c>
    </row>
    <row r="21" spans="1:10" x14ac:dyDescent="0.3">
      <c r="A21">
        <v>2013</v>
      </c>
      <c r="B21" t="s">
        <v>20</v>
      </c>
      <c r="C21" t="s">
        <v>21</v>
      </c>
      <c r="D21" s="1">
        <v>4285</v>
      </c>
      <c r="E21" t="s">
        <v>60</v>
      </c>
      <c r="F21" s="2">
        <v>44196</v>
      </c>
      <c r="G21" s="2">
        <v>44196</v>
      </c>
      <c r="H21" s="15">
        <v>0.2</v>
      </c>
      <c r="I21" s="3">
        <f t="shared" si="0"/>
        <v>857</v>
      </c>
      <c r="J21" s="10">
        <f t="shared" si="1"/>
        <v>3428</v>
      </c>
    </row>
    <row r="22" spans="1:10" x14ac:dyDescent="0.3">
      <c r="A22">
        <v>2013</v>
      </c>
      <c r="B22" t="s">
        <v>27</v>
      </c>
      <c r="C22" t="s">
        <v>28</v>
      </c>
      <c r="D22" s="1">
        <v>12285</v>
      </c>
      <c r="E22" t="s">
        <v>60</v>
      </c>
      <c r="F22" s="2">
        <v>44196</v>
      </c>
      <c r="G22" s="2">
        <v>44196</v>
      </c>
      <c r="H22" s="15">
        <v>0.2</v>
      </c>
      <c r="I22" s="3">
        <f t="shared" si="0"/>
        <v>2457</v>
      </c>
      <c r="J22" s="10">
        <f t="shared" si="1"/>
        <v>9828</v>
      </c>
    </row>
    <row r="23" spans="1:10" x14ac:dyDescent="0.3">
      <c r="A23">
        <v>2013</v>
      </c>
      <c r="B23" t="s">
        <v>20</v>
      </c>
      <c r="C23" s="5" t="s">
        <v>58</v>
      </c>
      <c r="D23" s="1">
        <v>4700</v>
      </c>
      <c r="E23" t="s">
        <v>60</v>
      </c>
      <c r="F23" s="2">
        <v>44196</v>
      </c>
      <c r="G23" s="2">
        <v>44196</v>
      </c>
      <c r="H23" s="15">
        <v>0.2</v>
      </c>
      <c r="I23" s="3">
        <f t="shared" si="0"/>
        <v>940</v>
      </c>
      <c r="J23" s="10">
        <f t="shared" si="1"/>
        <v>3760</v>
      </c>
    </row>
    <row r="24" spans="1:10" x14ac:dyDescent="0.3">
      <c r="A24">
        <v>2013</v>
      </c>
      <c r="B24" t="s">
        <v>50</v>
      </c>
      <c r="C24" t="s">
        <v>53</v>
      </c>
      <c r="D24" s="1">
        <v>2650</v>
      </c>
      <c r="E24" t="s">
        <v>60</v>
      </c>
      <c r="F24" s="2">
        <v>44196</v>
      </c>
      <c r="G24" s="2">
        <v>44196</v>
      </c>
      <c r="H24" s="15">
        <v>0.2</v>
      </c>
      <c r="I24" s="3">
        <f t="shared" si="0"/>
        <v>530</v>
      </c>
      <c r="J24" s="10">
        <f t="shared" si="1"/>
        <v>2120</v>
      </c>
    </row>
    <row r="25" spans="1:10" x14ac:dyDescent="0.3">
      <c r="A25">
        <v>2013</v>
      </c>
      <c r="B25" t="s">
        <v>50</v>
      </c>
      <c r="C25" t="s">
        <v>54</v>
      </c>
      <c r="D25" s="1">
        <v>3000</v>
      </c>
      <c r="E25" t="s">
        <v>60</v>
      </c>
      <c r="F25" s="2">
        <v>44196</v>
      </c>
      <c r="G25" s="2">
        <v>44196</v>
      </c>
      <c r="H25" s="15">
        <v>0.2</v>
      </c>
      <c r="I25" s="3">
        <f t="shared" si="0"/>
        <v>600</v>
      </c>
      <c r="J25" s="10">
        <f t="shared" si="1"/>
        <v>2400</v>
      </c>
    </row>
    <row r="26" spans="1:10" x14ac:dyDescent="0.3">
      <c r="A26">
        <v>2013</v>
      </c>
      <c r="B26" t="s">
        <v>50</v>
      </c>
      <c r="C26" t="s">
        <v>55</v>
      </c>
      <c r="D26" s="1">
        <v>3250</v>
      </c>
      <c r="E26" t="s">
        <v>60</v>
      </c>
      <c r="F26" s="2">
        <v>44196</v>
      </c>
      <c r="G26" s="2">
        <v>44196</v>
      </c>
      <c r="H26" s="15">
        <v>0.2</v>
      </c>
      <c r="I26" s="3">
        <f t="shared" si="0"/>
        <v>650</v>
      </c>
      <c r="J26" s="10">
        <f t="shared" si="1"/>
        <v>2600</v>
      </c>
    </row>
    <row r="27" spans="1:10" x14ac:dyDescent="0.3">
      <c r="A27">
        <v>2013</v>
      </c>
      <c r="B27" t="s">
        <v>50</v>
      </c>
      <c r="C27" t="s">
        <v>56</v>
      </c>
      <c r="D27" s="1">
        <v>3400</v>
      </c>
      <c r="E27" t="s">
        <v>60</v>
      </c>
      <c r="F27" s="2">
        <v>44196</v>
      </c>
      <c r="G27" s="2">
        <v>44196</v>
      </c>
      <c r="H27" s="15">
        <v>0.2</v>
      </c>
      <c r="I27" s="3">
        <f t="shared" si="0"/>
        <v>680</v>
      </c>
      <c r="J27" s="10">
        <f t="shared" si="1"/>
        <v>2720</v>
      </c>
    </row>
    <row r="28" spans="1:10" x14ac:dyDescent="0.3">
      <c r="A28">
        <v>2013</v>
      </c>
      <c r="B28" t="s">
        <v>50</v>
      </c>
      <c r="C28" t="s">
        <v>57</v>
      </c>
      <c r="D28" s="1">
        <v>3400</v>
      </c>
      <c r="E28" t="s">
        <v>60</v>
      </c>
      <c r="F28" s="2">
        <v>44196</v>
      </c>
      <c r="G28" s="2">
        <v>44196</v>
      </c>
      <c r="H28" s="15">
        <v>0.2</v>
      </c>
      <c r="I28" s="3">
        <f t="shared" si="0"/>
        <v>680</v>
      </c>
      <c r="J28" s="10">
        <f t="shared" si="1"/>
        <v>2720</v>
      </c>
    </row>
    <row r="29" spans="1:10" x14ac:dyDescent="0.3">
      <c r="A29">
        <v>2013</v>
      </c>
      <c r="B29" t="s">
        <v>50</v>
      </c>
      <c r="C29" t="s">
        <v>52</v>
      </c>
      <c r="D29" s="1">
        <v>3350</v>
      </c>
      <c r="E29" t="s">
        <v>60</v>
      </c>
      <c r="F29" s="2">
        <v>44196</v>
      </c>
      <c r="G29" s="2">
        <v>44196</v>
      </c>
      <c r="H29" s="15">
        <v>0.2</v>
      </c>
      <c r="I29" s="3">
        <f t="shared" si="0"/>
        <v>670</v>
      </c>
      <c r="J29" s="10">
        <f t="shared" si="1"/>
        <v>2680</v>
      </c>
    </row>
    <row r="30" spans="1:10" x14ac:dyDescent="0.3">
      <c r="A30">
        <v>2013</v>
      </c>
      <c r="B30" t="s">
        <v>50</v>
      </c>
      <c r="C30" t="s">
        <v>51</v>
      </c>
      <c r="D30" s="1">
        <v>3740</v>
      </c>
      <c r="E30" t="s">
        <v>60</v>
      </c>
      <c r="F30" s="2">
        <v>44196</v>
      </c>
      <c r="G30" s="2">
        <v>44196</v>
      </c>
      <c r="H30" s="15">
        <v>0.2</v>
      </c>
      <c r="I30" s="3">
        <f t="shared" ref="I30" si="2">+D30*H30</f>
        <v>748</v>
      </c>
      <c r="J30" s="10">
        <f t="shared" si="1"/>
        <v>2992</v>
      </c>
    </row>
    <row r="31" spans="1:10" x14ac:dyDescent="0.3">
      <c r="A31">
        <v>2013</v>
      </c>
      <c r="B31" t="s">
        <v>48</v>
      </c>
      <c r="C31" t="s">
        <v>49</v>
      </c>
      <c r="D31" s="1">
        <v>3945</v>
      </c>
      <c r="E31" t="s">
        <v>60</v>
      </c>
      <c r="F31" s="2">
        <v>44196</v>
      </c>
      <c r="G31" s="2">
        <v>44196</v>
      </c>
      <c r="H31" s="15">
        <v>0.2</v>
      </c>
      <c r="I31" s="3">
        <f t="shared" ref="I31:I36" si="3">+D31*H31</f>
        <v>789</v>
      </c>
      <c r="J31" s="10">
        <f t="shared" si="1"/>
        <v>3156</v>
      </c>
    </row>
    <row r="32" spans="1:10" x14ac:dyDescent="0.3">
      <c r="A32">
        <v>2014</v>
      </c>
      <c r="B32" t="s">
        <v>20</v>
      </c>
      <c r="C32" t="s">
        <v>43</v>
      </c>
      <c r="D32" s="1">
        <v>5800</v>
      </c>
      <c r="E32" t="s">
        <v>60</v>
      </c>
      <c r="F32" s="2">
        <v>44196</v>
      </c>
      <c r="G32" s="2">
        <v>44196</v>
      </c>
      <c r="H32" s="15">
        <v>0.2</v>
      </c>
      <c r="I32" s="3">
        <f t="shared" si="3"/>
        <v>1160</v>
      </c>
      <c r="J32" s="10">
        <f t="shared" si="1"/>
        <v>4640</v>
      </c>
    </row>
    <row r="33" spans="1:10" x14ac:dyDescent="0.3">
      <c r="A33">
        <v>2013</v>
      </c>
      <c r="B33" t="s">
        <v>44</v>
      </c>
      <c r="C33" t="s">
        <v>45</v>
      </c>
      <c r="D33" s="1">
        <v>6500</v>
      </c>
      <c r="E33" t="s">
        <v>60</v>
      </c>
      <c r="F33" s="2">
        <v>44196</v>
      </c>
      <c r="G33" s="2">
        <v>44196</v>
      </c>
      <c r="H33" s="15">
        <v>0.2</v>
      </c>
      <c r="I33" s="3">
        <f t="shared" si="3"/>
        <v>1300</v>
      </c>
      <c r="J33" s="10">
        <f t="shared" si="1"/>
        <v>5200</v>
      </c>
    </row>
    <row r="34" spans="1:10" x14ac:dyDescent="0.3">
      <c r="A34">
        <v>2014</v>
      </c>
      <c r="B34" t="s">
        <v>20</v>
      </c>
      <c r="C34" t="s">
        <v>46</v>
      </c>
      <c r="D34" s="1">
        <v>5800</v>
      </c>
      <c r="E34" t="s">
        <v>60</v>
      </c>
      <c r="F34" s="2">
        <v>44196</v>
      </c>
      <c r="G34" s="2">
        <v>44196</v>
      </c>
      <c r="H34" s="15">
        <v>0.2</v>
      </c>
      <c r="I34" s="3">
        <f t="shared" si="3"/>
        <v>1160</v>
      </c>
      <c r="J34" s="10">
        <f t="shared" si="1"/>
        <v>4640</v>
      </c>
    </row>
    <row r="35" spans="1:10" x14ac:dyDescent="0.3">
      <c r="A35">
        <v>2013</v>
      </c>
      <c r="B35" t="s">
        <v>44</v>
      </c>
      <c r="C35" t="s">
        <v>47</v>
      </c>
      <c r="D35" s="1">
        <v>6518</v>
      </c>
      <c r="E35" t="s">
        <v>60</v>
      </c>
      <c r="F35" s="2">
        <v>44196</v>
      </c>
      <c r="G35" s="2">
        <v>44196</v>
      </c>
      <c r="H35" s="15">
        <v>0.2</v>
      </c>
      <c r="I35" s="3">
        <f t="shared" si="3"/>
        <v>1303.6000000000001</v>
      </c>
      <c r="J35" s="10">
        <f t="shared" si="1"/>
        <v>5214.3999999999996</v>
      </c>
    </row>
    <row r="36" spans="1:10" x14ac:dyDescent="0.3">
      <c r="A36">
        <v>2013</v>
      </c>
      <c r="B36" t="s">
        <v>18</v>
      </c>
      <c r="C36" t="s">
        <v>73</v>
      </c>
      <c r="D36" s="1">
        <v>2400</v>
      </c>
      <c r="E36" t="s">
        <v>60</v>
      </c>
      <c r="F36" s="2">
        <v>44196</v>
      </c>
      <c r="G36" s="2">
        <v>44196</v>
      </c>
      <c r="H36" s="15">
        <v>0.2</v>
      </c>
      <c r="I36" s="3">
        <f t="shared" si="3"/>
        <v>480</v>
      </c>
      <c r="J36" s="10">
        <f t="shared" ref="J36" si="4">+D36-I36</f>
        <v>1920</v>
      </c>
    </row>
    <row r="37" spans="1:10" ht="15" thickBot="1" x14ac:dyDescent="0.35">
      <c r="D37" s="10"/>
      <c r="H37" t="s">
        <v>66</v>
      </c>
      <c r="I37" s="17">
        <f>SUM(I18:I36)</f>
        <v>17438.599999999999</v>
      </c>
      <c r="J37" s="17">
        <f>SUM(J18:J36)</f>
        <v>69754.399999999994</v>
      </c>
    </row>
    <row r="38" spans="1:10" ht="15" thickTop="1" x14ac:dyDescent="0.3">
      <c r="D38" s="10"/>
    </row>
    <row r="39" spans="1:10" x14ac:dyDescent="0.3">
      <c r="D39" s="10"/>
      <c r="H39" t="s">
        <v>67</v>
      </c>
      <c r="I39" s="10">
        <f>+J15</f>
        <v>3488</v>
      </c>
    </row>
    <row r="40" spans="1:10" x14ac:dyDescent="0.3">
      <c r="D40" s="10"/>
      <c r="H40" t="s">
        <v>72</v>
      </c>
      <c r="I40" s="19">
        <v>19880</v>
      </c>
      <c r="J40" s="18"/>
    </row>
    <row r="41" spans="1:10" x14ac:dyDescent="0.3">
      <c r="D41" s="10"/>
      <c r="H41" t="s">
        <v>68</v>
      </c>
      <c r="I41" s="10">
        <f>+I40-I39</f>
        <v>16392</v>
      </c>
      <c r="J41" s="4"/>
    </row>
    <row r="42" spans="1:10" x14ac:dyDescent="0.3">
      <c r="D42" s="10"/>
      <c r="H42" t="s">
        <v>69</v>
      </c>
      <c r="I42" s="18">
        <f>+I37</f>
        <v>17438.599999999999</v>
      </c>
    </row>
    <row r="43" spans="1:10" ht="15" thickBot="1" x14ac:dyDescent="0.35">
      <c r="D43" s="10"/>
      <c r="H43" s="14" t="s">
        <v>70</v>
      </c>
      <c r="I43" s="20">
        <f>+I41+I42</f>
        <v>33830.6</v>
      </c>
    </row>
    <row r="44" spans="1:10" ht="15" thickTop="1" x14ac:dyDescent="0.3">
      <c r="D44" s="10"/>
    </row>
  </sheetData>
  <mergeCells count="3">
    <mergeCell ref="A1:I1"/>
    <mergeCell ref="A12:J12"/>
    <mergeCell ref="A16:J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DETAILS</vt:lpstr>
      <vt:lpstr>SOA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2020-06-10T04:49:10Z</dcterms:created>
  <dcterms:modified xsi:type="dcterms:W3CDTF">2021-02-12T09:00:13Z</dcterms:modified>
</cp:coreProperties>
</file>