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755"/>
  </bookViews>
  <sheets>
    <sheet name="Summary" sheetId="3" r:id="rId1"/>
    <sheet name="CID 863907" sheetId="2" r:id="rId2"/>
  </sheets>
  <definedNames>
    <definedName name="_xlnm._FilterDatabase" localSheetId="1" hidden="1">'CID 863907'!$H$2:$U$15</definedName>
  </definedNames>
  <calcPr calcId="152511"/>
</workbook>
</file>

<file path=xl/calcChain.xml><?xml version="1.0" encoding="utf-8"?>
<calcChain xmlns="http://schemas.openxmlformats.org/spreadsheetml/2006/main">
  <c r="E8" i="3" l="1"/>
  <c r="E7" i="3"/>
  <c r="E5" i="3"/>
  <c r="E4" i="3"/>
  <c r="C8" i="3"/>
  <c r="C7" i="3"/>
  <c r="C5" i="3"/>
  <c r="C4" i="3"/>
  <c r="G9" i="3"/>
  <c r="D8" i="3"/>
  <c r="D7" i="3"/>
  <c r="D5" i="3"/>
  <c r="D4" i="3"/>
  <c r="D18" i="2" l="1"/>
  <c r="D17" i="2"/>
  <c r="D15" i="2"/>
  <c r="D13" i="2"/>
  <c r="D11" i="2"/>
  <c r="D9" i="2"/>
  <c r="E9" i="2" s="1"/>
  <c r="D8" i="2"/>
  <c r="E8" i="2" s="1"/>
  <c r="D6" i="2"/>
  <c r="E6" i="2" s="1"/>
  <c r="B23" i="2"/>
  <c r="B21" i="2"/>
  <c r="B18" i="2"/>
  <c r="B17" i="2"/>
  <c r="B15" i="2"/>
  <c r="B13" i="2"/>
  <c r="B11" i="2"/>
  <c r="B9" i="2"/>
  <c r="A8" i="3" s="1"/>
  <c r="B8" i="2"/>
  <c r="A7" i="3" s="1"/>
  <c r="B6" i="2"/>
  <c r="A5" i="3" s="1"/>
  <c r="B5" i="2"/>
  <c r="B24" i="2" l="1"/>
  <c r="A4" i="3"/>
  <c r="F8" i="2"/>
  <c r="G8" i="2" s="1"/>
  <c r="F7" i="3" s="1"/>
  <c r="H7" i="3" s="1"/>
  <c r="F9" i="2"/>
  <c r="G9" i="2" s="1"/>
  <c r="F8" i="3" s="1"/>
  <c r="H8" i="3" s="1"/>
  <c r="F6" i="2"/>
  <c r="G6" i="2" s="1"/>
  <c r="F5" i="3" s="1"/>
  <c r="H5" i="3" s="1"/>
  <c r="D5" i="2" l="1"/>
  <c r="F5" i="2" s="1"/>
  <c r="E9" i="3"/>
  <c r="E5" i="2" l="1"/>
  <c r="C9" i="3"/>
  <c r="G5" i="2" l="1"/>
  <c r="F4" i="3" s="1"/>
  <c r="H4" i="3" s="1"/>
  <c r="H9" i="3" l="1"/>
  <c r="F9" i="3"/>
</calcChain>
</file>

<file path=xl/sharedStrings.xml><?xml version="1.0" encoding="utf-8"?>
<sst xmlns="http://schemas.openxmlformats.org/spreadsheetml/2006/main" count="143" uniqueCount="87">
  <si>
    <t>Chassis</t>
  </si>
  <si>
    <t>Vessel</t>
  </si>
  <si>
    <t>ETA</t>
  </si>
  <si>
    <t>Amount Due NZD including GST</t>
  </si>
  <si>
    <t>Total Fees NZD</t>
  </si>
  <si>
    <t>Amount Paid</t>
  </si>
  <si>
    <t>Balance Due NZD</t>
  </si>
  <si>
    <t>Remarks</t>
  </si>
  <si>
    <t>ARRIVED UNITS</t>
  </si>
  <si>
    <t>UNPAID UNRELEASED</t>
  </si>
  <si>
    <t>ETA + 90 days</t>
  </si>
  <si>
    <t>Date Arrive</t>
  </si>
  <si>
    <t>AGE FROM DATE ARRIVED</t>
  </si>
  <si>
    <t>ADMIN FEE NZD</t>
  </si>
  <si>
    <t>INTEREST FEE 7.5% NZD</t>
  </si>
  <si>
    <t>TOTAL FEES NZD</t>
  </si>
  <si>
    <t>BL Status</t>
  </si>
  <si>
    <t>Year</t>
  </si>
  <si>
    <t>Make/Model</t>
  </si>
  <si>
    <t>Origin</t>
  </si>
  <si>
    <t>Purchaser</t>
  </si>
  <si>
    <t>Sold Thru</t>
  </si>
  <si>
    <t>NZD Including GST</t>
  </si>
  <si>
    <t>Ship Name</t>
  </si>
  <si>
    <t>Date Ship</t>
  </si>
  <si>
    <t>Date Confirmed</t>
  </si>
  <si>
    <t>Date OK Booked</t>
  </si>
  <si>
    <t xml:space="preserve"> Pending (days)</t>
  </si>
  <si>
    <t>OK Book Status</t>
  </si>
  <si>
    <t>Shipped</t>
  </si>
  <si>
    <t>IBC Japan</t>
  </si>
  <si>
    <t>IBC</t>
  </si>
  <si>
    <t>OK Book</t>
  </si>
  <si>
    <t>TOYOTA, WISH</t>
  </si>
  <si>
    <t>iDirect iDirect</t>
  </si>
  <si>
    <t>iDirect</t>
  </si>
  <si>
    <t>TOTAL</t>
  </si>
  <si>
    <t>Aquamarine Ace(KB)</t>
  </si>
  <si>
    <t>MAZDA, AXELA SPORTS</t>
  </si>
  <si>
    <t>MAZDA, DEMIO</t>
  </si>
  <si>
    <t>Cherry Bulilan</t>
  </si>
  <si>
    <t>Meridian Ace(KB)</t>
  </si>
  <si>
    <t>TOYOTA, COROLLA FIELDER</t>
  </si>
  <si>
    <t>Michael Bullock</t>
  </si>
  <si>
    <t>MAZDA, ATENZA</t>
  </si>
  <si>
    <t>Neil Curran</t>
  </si>
  <si>
    <t>Orca Ace(KB)</t>
  </si>
  <si>
    <t>NISSAN, NOTE</t>
  </si>
  <si>
    <t>Kazuya Nakajima</t>
  </si>
  <si>
    <t>MAZDA, PREMACY</t>
  </si>
  <si>
    <t>Tsubasa Shimizu</t>
  </si>
  <si>
    <t>Dugong Ace(KB)</t>
  </si>
  <si>
    <t>SUBARU, LEGACY B4</t>
  </si>
  <si>
    <t>Andrew Joyce</t>
  </si>
  <si>
    <t>Orchid Ace(KZ)</t>
  </si>
  <si>
    <t>MITSUBISHI, GALANT FORTIS</t>
  </si>
  <si>
    <t>Shigeki Kobayashi</t>
  </si>
  <si>
    <t>Orchid Ace(KB)</t>
  </si>
  <si>
    <t>Masakazu Kawakami</t>
  </si>
  <si>
    <t>Palmela(KB)</t>
  </si>
  <si>
    <t>Unshipped</t>
  </si>
  <si>
    <t>TOYOTA, PRIUS</t>
  </si>
  <si>
    <t>Frontier Ace(KZ)</t>
  </si>
  <si>
    <t>ANE11-0024965</t>
  </si>
  <si>
    <t>BLEFW-112745</t>
  </si>
  <si>
    <t>DE3FS-301665</t>
  </si>
  <si>
    <t>ZRE142-9036308</t>
  </si>
  <si>
    <t>GJ2AP-100268</t>
  </si>
  <si>
    <t>E12-235475</t>
  </si>
  <si>
    <t>CREW-320060</t>
  </si>
  <si>
    <t>BM9-013083</t>
  </si>
  <si>
    <t>CY4A-0300310</t>
  </si>
  <si>
    <t>GG3P-500675</t>
  </si>
  <si>
    <t>ZVW30-1554887</t>
  </si>
  <si>
    <t>Arrival + 90 Days</t>
  </si>
  <si>
    <t>Aquamarine Ace</t>
  </si>
  <si>
    <t>Meridian Ace</t>
  </si>
  <si>
    <t>Orca Ace</t>
  </si>
  <si>
    <t>Dugong Ace</t>
  </si>
  <si>
    <t>Orchid Ace</t>
  </si>
  <si>
    <t>Palmela</t>
  </si>
  <si>
    <t>Frontier Ace</t>
  </si>
  <si>
    <t>ARRIVING UNITS</t>
  </si>
  <si>
    <t>NZD Price</t>
  </si>
  <si>
    <t>CID 863907 Total Due as of August 26, 2019</t>
  </si>
  <si>
    <t>PAYMENT DUE DATE (ARRIVAL + 90 Days )</t>
  </si>
  <si>
    <t>Settle your payment directly to JK Imports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</si>
</sst>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* #,##0_);_(* \(#,##0\);_(* &quot;-&quot;??_);_(@_)"/>
    <numFmt numFmtId="166" formatCode="_ * #,##0.00_ ;_ * \-#,##0.00_ ;_ * &quot;-&quot;??_ ;_ @_ "/>
    <numFmt numFmtId="167" formatCode="[$-409]dd\-mmm\-yy;@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color rgb="FFFF0000"/>
      <name val="Arial"/>
      <family val="2"/>
    </font>
    <font>
      <i/>
      <sz val="9"/>
      <color indexed="9"/>
      <name val="Arial"/>
      <family val="2"/>
    </font>
    <font>
      <sz val="11"/>
      <name val="Calibri"/>
      <family val="2"/>
      <scheme val="minor"/>
    </font>
    <font>
      <b/>
      <i/>
      <sz val="9"/>
      <color rgb="FFFF0000"/>
      <name val="Arial"/>
      <family val="2"/>
    </font>
    <font>
      <b/>
      <i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000000"/>
      <name val="Arial"/>
      <family val="2"/>
    </font>
    <font>
      <sz val="10"/>
      <color theme="1"/>
      <name val="Times New Roman"/>
      <family val="1"/>
    </font>
    <font>
      <b/>
      <sz val="11"/>
      <color rgb="FFFFFFFF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A7A7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Font="0" applyFill="0" applyBorder="0" applyAlignment="0" applyProtection="0">
      <alignment vertical="center"/>
    </xf>
  </cellStyleXfs>
  <cellXfs count="10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Alignment="1">
      <alignment horizontal="center"/>
    </xf>
    <xf numFmtId="1" fontId="0" fillId="0" borderId="0" xfId="0" applyNumberFormat="1" applyAlignme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Fill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0" fillId="2" borderId="0" xfId="1" applyFont="1" applyFill="1" applyAlignment="1">
      <alignment horizontal="center"/>
    </xf>
    <xf numFmtId="1" fontId="0" fillId="2" borderId="0" xfId="1" applyNumberFormat="1" applyFont="1" applyFill="1" applyAlignment="1">
      <alignment vertical="center"/>
    </xf>
    <xf numFmtId="43" fontId="6" fillId="2" borderId="0" xfId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/>
    <xf numFmtId="43" fontId="5" fillId="4" borderId="0" xfId="1" applyFont="1" applyFill="1" applyAlignment="1">
      <alignment horizontal="center"/>
    </xf>
    <xf numFmtId="43" fontId="5" fillId="4" borderId="0" xfId="1" applyFont="1" applyFill="1" applyAlignment="1">
      <alignment horizontal="center" vertical="center"/>
    </xf>
    <xf numFmtId="164" fontId="7" fillId="5" borderId="0" xfId="3" applyNumberFormat="1" applyFont="1" applyFill="1" applyAlignment="1">
      <alignment horizontal="left" vertical="center"/>
    </xf>
    <xf numFmtId="164" fontId="8" fillId="5" borderId="0" xfId="3" applyNumberFormat="1" applyFont="1" applyFill="1" applyAlignment="1">
      <alignment horizontal="center" vertical="center"/>
    </xf>
    <xf numFmtId="43" fontId="8" fillId="5" borderId="0" xfId="1" applyFont="1" applyFill="1" applyBorder="1" applyAlignment="1" applyProtection="1">
      <alignment horizontal="center" vertical="center"/>
    </xf>
    <xf numFmtId="43" fontId="9" fillId="5" borderId="0" xfId="1" applyFont="1" applyFill="1" applyAlignment="1">
      <alignment vertical="center"/>
    </xf>
    <xf numFmtId="43" fontId="10" fillId="5" borderId="0" xfId="1" applyFont="1" applyFill="1" applyAlignment="1">
      <alignment horizontal="center" vertical="center"/>
    </xf>
    <xf numFmtId="7" fontId="9" fillId="5" borderId="0" xfId="2" applyNumberFormat="1" applyFont="1" applyFill="1" applyAlignment="1">
      <alignment vertical="center"/>
    </xf>
    <xf numFmtId="7" fontId="10" fillId="5" borderId="0" xfId="2" applyNumberFormat="1" applyFont="1" applyFill="1" applyAlignment="1">
      <alignment vertical="center"/>
    </xf>
    <xf numFmtId="0" fontId="3" fillId="6" borderId="0" xfId="0" applyFont="1" applyFill="1"/>
    <xf numFmtId="0" fontId="3" fillId="6" borderId="0" xfId="0" applyFont="1" applyFill="1" applyAlignment="1">
      <alignment horizontal="center"/>
    </xf>
    <xf numFmtId="1" fontId="3" fillId="6" borderId="0" xfId="0" applyNumberFormat="1" applyFont="1" applyFill="1" applyAlignment="1"/>
    <xf numFmtId="43" fontId="6" fillId="6" borderId="0" xfId="1" applyFont="1" applyFill="1" applyAlignment="1">
      <alignment horizontal="center"/>
    </xf>
    <xf numFmtId="43" fontId="6" fillId="6" borderId="0" xfId="1" applyFont="1" applyFill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14" fontId="0" fillId="0" borderId="0" xfId="0" applyNumberForma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43" fontId="0" fillId="2" borderId="0" xfId="1" applyNumberFormat="1" applyFont="1" applyFill="1" applyAlignment="1"/>
    <xf numFmtId="165" fontId="0" fillId="2" borderId="0" xfId="1" applyNumberFormat="1" applyFont="1" applyFill="1" applyAlignment="1"/>
    <xf numFmtId="43" fontId="5" fillId="4" borderId="0" xfId="1" applyFont="1" applyFill="1" applyAlignment="1"/>
    <xf numFmtId="164" fontId="12" fillId="5" borderId="0" xfId="3" applyNumberFormat="1" applyFont="1" applyFill="1" applyAlignment="1">
      <alignment horizontal="left" vertical="center"/>
    </xf>
    <xf numFmtId="165" fontId="10" fillId="5" borderId="0" xfId="4" applyNumberFormat="1" applyFont="1" applyFill="1" applyAlignment="1">
      <alignment vertical="center"/>
    </xf>
    <xf numFmtId="0" fontId="10" fillId="5" borderId="0" xfId="3" applyFont="1" applyFill="1" applyAlignment="1">
      <alignment vertical="center"/>
    </xf>
    <xf numFmtId="43" fontId="10" fillId="5" borderId="0" xfId="4" applyFont="1" applyFill="1" applyAlignment="1">
      <alignment vertical="center"/>
    </xf>
    <xf numFmtId="165" fontId="10" fillId="5" borderId="0" xfId="1" applyNumberFormat="1" applyFont="1" applyFill="1" applyAlignment="1">
      <alignment vertical="center"/>
    </xf>
    <xf numFmtId="43" fontId="6" fillId="6" borderId="0" xfId="1" applyFont="1" applyFill="1" applyAlignment="1"/>
    <xf numFmtId="43" fontId="5" fillId="0" borderId="0" xfId="0" applyNumberFormat="1" applyFont="1" applyFill="1"/>
    <xf numFmtId="43" fontId="6" fillId="0" borderId="0" xfId="0" applyNumberFormat="1" applyFont="1"/>
    <xf numFmtId="14" fontId="0" fillId="2" borderId="0" xfId="0" applyNumberFormat="1" applyFill="1"/>
    <xf numFmtId="14" fontId="10" fillId="5" borderId="0" xfId="2" applyNumberFormat="1" applyFont="1" applyFill="1" applyAlignment="1">
      <alignment vertical="center"/>
    </xf>
    <xf numFmtId="8" fontId="0" fillId="0" borderId="0" xfId="0" applyNumberFormat="1" applyFill="1"/>
    <xf numFmtId="8" fontId="0" fillId="0" borderId="0" xfId="0" applyNumberFormat="1"/>
    <xf numFmtId="22" fontId="0" fillId="0" borderId="0" xfId="0" applyNumberFormat="1"/>
    <xf numFmtId="7" fontId="10" fillId="0" borderId="0" xfId="2" applyNumberFormat="1" applyFont="1" applyFill="1" applyAlignment="1">
      <alignment vertical="center"/>
    </xf>
    <xf numFmtId="167" fontId="10" fillId="0" borderId="0" xfId="3" applyNumberFormat="1" applyFont="1" applyFill="1" applyAlignment="1">
      <alignment horizontal="center" vertical="center"/>
    </xf>
    <xf numFmtId="0" fontId="14" fillId="2" borderId="0" xfId="0" applyFont="1" applyFill="1" applyBorder="1"/>
    <xf numFmtId="14" fontId="14" fillId="2" borderId="0" xfId="0" applyNumberFormat="1" applyFont="1" applyFill="1" applyBorder="1" applyAlignment="1">
      <alignment horizontal="center"/>
    </xf>
    <xf numFmtId="166" fontId="14" fillId="2" borderId="0" xfId="6" applyFont="1" applyFill="1" applyBorder="1" applyAlignment="1"/>
    <xf numFmtId="43" fontId="14" fillId="2" borderId="0" xfId="6" applyNumberFormat="1" applyFont="1" applyFill="1" applyBorder="1" applyAlignment="1">
      <alignment horizontal="right"/>
    </xf>
    <xf numFmtId="0" fontId="14" fillId="0" borderId="0" xfId="0" applyFont="1" applyFill="1" applyBorder="1"/>
    <xf numFmtId="166" fontId="2" fillId="3" borderId="0" xfId="6" applyFont="1" applyFill="1" applyAlignment="1"/>
    <xf numFmtId="164" fontId="8" fillId="6" borderId="0" xfId="3" applyNumberFormat="1" applyFont="1" applyFill="1" applyAlignment="1">
      <alignment horizontal="center" vertical="center"/>
    </xf>
    <xf numFmtId="43" fontId="8" fillId="6" borderId="0" xfId="1" applyFont="1" applyFill="1" applyBorder="1" applyAlignment="1" applyProtection="1">
      <alignment horizontal="center" vertical="center"/>
    </xf>
    <xf numFmtId="43" fontId="10" fillId="6" borderId="0" xfId="1" applyFont="1" applyFill="1" applyAlignment="1">
      <alignment vertical="center"/>
    </xf>
    <xf numFmtId="43" fontId="10" fillId="6" borderId="0" xfId="1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left"/>
    </xf>
    <xf numFmtId="43" fontId="15" fillId="2" borderId="0" xfId="4" applyFont="1" applyFill="1" applyBorder="1" applyAlignment="1">
      <alignment horizontal="left"/>
    </xf>
    <xf numFmtId="14" fontId="15" fillId="2" borderId="0" xfId="4" applyNumberFormat="1" applyFont="1" applyFill="1" applyBorder="1" applyAlignment="1">
      <alignment horizontal="center"/>
    </xf>
    <xf numFmtId="43" fontId="15" fillId="2" borderId="0" xfId="5" applyFont="1" applyFill="1" applyBorder="1" applyAlignment="1">
      <alignment horizontal="center"/>
    </xf>
    <xf numFmtId="7" fontId="10" fillId="6" borderId="0" xfId="2" applyNumberFormat="1" applyFont="1" applyFill="1" applyAlignment="1">
      <alignment vertical="center"/>
    </xf>
    <xf numFmtId="0" fontId="16" fillId="4" borderId="0" xfId="0" applyFont="1" applyFill="1" applyBorder="1" applyAlignment="1">
      <alignment horizontal="left"/>
    </xf>
    <xf numFmtId="0" fontId="17" fillId="4" borderId="0" xfId="0" applyFont="1" applyFill="1" applyBorder="1"/>
    <xf numFmtId="14" fontId="17" fillId="4" borderId="0" xfId="0" applyNumberFormat="1" applyFont="1" applyFill="1" applyBorder="1" applyAlignment="1">
      <alignment horizontal="center"/>
    </xf>
    <xf numFmtId="43" fontId="18" fillId="4" borderId="0" xfId="0" applyNumberFormat="1" applyFont="1" applyFill="1" applyBorder="1"/>
    <xf numFmtId="166" fontId="18" fillId="4" borderId="0" xfId="6" applyFont="1" applyFill="1" applyBorder="1" applyAlignment="1"/>
    <xf numFmtId="0" fontId="19" fillId="2" borderId="0" xfId="0" applyFont="1" applyFill="1" applyBorder="1" applyAlignment="1">
      <alignment vertical="center"/>
    </xf>
    <xf numFmtId="0" fontId="20" fillId="2" borderId="0" xfId="0" applyFont="1" applyFill="1" applyBorder="1"/>
    <xf numFmtId="14" fontId="20" fillId="2" borderId="0" xfId="0" applyNumberFormat="1" applyFont="1" applyFill="1" applyBorder="1" applyAlignment="1">
      <alignment horizontal="center"/>
    </xf>
    <xf numFmtId="0" fontId="21" fillId="7" borderId="0" xfId="0" applyFont="1" applyFill="1"/>
    <xf numFmtId="165" fontId="10" fillId="0" borderId="0" xfId="4" applyNumberFormat="1" applyFont="1" applyFill="1" applyAlignment="1">
      <alignment vertical="center"/>
    </xf>
    <xf numFmtId="0" fontId="10" fillId="0" borderId="0" xfId="3" applyFont="1" applyFill="1" applyAlignment="1">
      <alignment vertical="center"/>
    </xf>
    <xf numFmtId="43" fontId="10" fillId="0" borderId="0" xfId="4" applyFont="1" applyFill="1" applyAlignment="1">
      <alignment vertical="center"/>
    </xf>
    <xf numFmtId="164" fontId="7" fillId="6" borderId="0" xfId="3" applyNumberFormat="1" applyFont="1" applyFill="1" applyAlignment="1">
      <alignment horizontal="left" vertical="center"/>
    </xf>
    <xf numFmtId="43" fontId="15" fillId="2" borderId="0" xfId="6" applyNumberFormat="1" applyFont="1" applyFill="1" applyBorder="1" applyAlignment="1">
      <alignment horizontal="right"/>
    </xf>
    <xf numFmtId="43" fontId="18" fillId="2" borderId="0" xfId="5" applyFont="1" applyFill="1" applyBorder="1"/>
    <xf numFmtId="43" fontId="12" fillId="4" borderId="0" xfId="0" applyNumberFormat="1" applyFont="1" applyFill="1" applyBorder="1"/>
    <xf numFmtId="165" fontId="14" fillId="4" borderId="0" xfId="0" applyNumberFormat="1" applyFont="1" applyFill="1" applyBorder="1"/>
    <xf numFmtId="165" fontId="14" fillId="2" borderId="0" xfId="0" applyNumberFormat="1" applyFont="1" applyFill="1" applyBorder="1"/>
    <xf numFmtId="165" fontId="10" fillId="0" borderId="0" xfId="1" applyNumberFormat="1" applyFont="1" applyFill="1" applyAlignment="1">
      <alignment vertical="center"/>
    </xf>
    <xf numFmtId="14" fontId="13" fillId="0" borderId="0" xfId="5" applyNumberFormat="1" applyFont="1" applyFill="1" applyAlignment="1">
      <alignment vertical="center"/>
    </xf>
    <xf numFmtId="14" fontId="10" fillId="0" borderId="0" xfId="2" applyNumberFormat="1" applyFont="1" applyFill="1" applyAlignment="1">
      <alignment vertical="center"/>
    </xf>
    <xf numFmtId="0" fontId="1" fillId="0" borderId="0" xfId="0" applyFont="1"/>
    <xf numFmtId="43" fontId="6" fillId="0" borderId="0" xfId="1" applyFont="1" applyFill="1" applyAlignment="1">
      <alignment horizontal="center"/>
    </xf>
    <xf numFmtId="43" fontId="6" fillId="0" borderId="0" xfId="1" applyFont="1" applyFill="1" applyAlignment="1">
      <alignment horizontal="center" vertical="center"/>
    </xf>
    <xf numFmtId="43" fontId="6" fillId="0" borderId="0" xfId="1" applyFont="1" applyFill="1" applyAlignment="1"/>
    <xf numFmtId="0" fontId="2" fillId="3" borderId="0" xfId="0" applyFont="1" applyFill="1" applyAlignment="1">
      <alignment horizontal="center" vertical="center"/>
    </xf>
    <xf numFmtId="43" fontId="15" fillId="2" borderId="0" xfId="5" applyFont="1" applyFill="1" applyBorder="1" applyAlignment="1">
      <alignment horizontal="center" vertical="center"/>
    </xf>
    <xf numFmtId="43" fontId="18" fillId="4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43" fontId="14" fillId="2" borderId="0" xfId="0" applyNumberFormat="1" applyFont="1" applyFill="1" applyBorder="1"/>
  </cellXfs>
  <cellStyles count="7">
    <cellStyle name="Comma" xfId="1" builtinId="3"/>
    <cellStyle name="Comma 10" xfId="5"/>
    <cellStyle name="Comma 2" xfId="6"/>
    <cellStyle name="Comma 2 2" xfId="4"/>
    <cellStyle name="Currency 2 2" xfId="2"/>
    <cellStyle name="Normal" xfId="0" builtinId="0"/>
    <cellStyle name="Normal 4 2" xfId="3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21"/>
  <sheetViews>
    <sheetView showGridLines="0" tabSelected="1" workbookViewId="0">
      <pane ySplit="1" topLeftCell="A2" activePane="bottomLeft" state="frozen"/>
      <selection pane="bottomLeft"/>
    </sheetView>
  </sheetViews>
  <sheetFormatPr defaultColWidth="9.140625" defaultRowHeight="13.5" customHeight="1"/>
  <cols>
    <col min="1" max="1" width="36.85546875" style="58" customWidth="1"/>
    <col min="2" max="2" width="15.28515625" style="58" bestFit="1" customWidth="1"/>
    <col min="3" max="3" width="18.7109375" style="58" bestFit="1" customWidth="1"/>
    <col min="4" max="4" width="8.85546875" style="59" customWidth="1"/>
    <col min="5" max="5" width="29.140625" style="101" customWidth="1"/>
    <col min="6" max="6" width="15.140625" style="60" customWidth="1"/>
    <col min="7" max="7" width="12.42578125" style="61" customWidth="1"/>
    <col min="8" max="8" width="16.140625" style="58" customWidth="1"/>
    <col min="9" max="9" width="53.140625" style="58" customWidth="1"/>
    <col min="10" max="16384" width="9.140625" style="62"/>
  </cols>
  <sheetData>
    <row r="1" spans="1:16380" ht="15">
      <c r="A1" s="15" t="s">
        <v>85</v>
      </c>
      <c r="B1" s="15" t="s">
        <v>0</v>
      </c>
      <c r="C1" s="15" t="s">
        <v>1</v>
      </c>
      <c r="D1" s="16" t="s">
        <v>2</v>
      </c>
      <c r="E1" s="98" t="s">
        <v>3</v>
      </c>
      <c r="F1" s="63" t="s">
        <v>4</v>
      </c>
      <c r="G1" s="15" t="s">
        <v>5</v>
      </c>
      <c r="H1" s="81" t="s">
        <v>6</v>
      </c>
      <c r="I1" s="16" t="s">
        <v>7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</row>
    <row r="2" spans="1:16380" s="8" customFormat="1" ht="15">
      <c r="A2" s="20" t="s">
        <v>8</v>
      </c>
      <c r="B2" s="21"/>
      <c r="C2" s="22"/>
      <c r="D2" s="22"/>
      <c r="E2" s="24"/>
      <c r="F2" s="24"/>
      <c r="G2" s="26"/>
      <c r="H2" s="26"/>
      <c r="I2" s="20"/>
      <c r="J2" s="82"/>
      <c r="K2" s="82"/>
      <c r="L2" s="83"/>
      <c r="M2" s="84"/>
      <c r="N2" s="91"/>
      <c r="O2" s="91"/>
      <c r="P2" s="83"/>
      <c r="Q2" s="92"/>
      <c r="R2" s="92"/>
      <c r="S2" s="93"/>
      <c r="T2" s="93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7"/>
      <c r="AK2" s="57"/>
    </row>
    <row r="3" spans="1:16380" s="8" customFormat="1" ht="15">
      <c r="A3" s="27" t="s">
        <v>75</v>
      </c>
      <c r="B3" s="64"/>
      <c r="C3" s="65"/>
      <c r="D3" s="65"/>
      <c r="E3" s="67"/>
      <c r="F3" s="67"/>
      <c r="G3" s="72"/>
      <c r="H3" s="72"/>
      <c r="I3" s="85"/>
      <c r="J3" s="82"/>
      <c r="K3" s="82"/>
      <c r="L3" s="83"/>
      <c r="M3" s="84"/>
      <c r="N3" s="91"/>
      <c r="O3" s="91"/>
      <c r="P3" s="83"/>
      <c r="Q3" s="92"/>
      <c r="R3" s="92"/>
      <c r="S3" s="93"/>
      <c r="T3" s="93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7"/>
      <c r="AK3" s="57"/>
    </row>
    <row r="4" spans="1:16380" ht="13.5" customHeight="1">
      <c r="A4" s="68">
        <f>VLOOKUP(B4,'CID 863907'!A:B,2,FALSE)</f>
        <v>43633</v>
      </c>
      <c r="B4" s="69" t="s">
        <v>63</v>
      </c>
      <c r="C4" s="69" t="str">
        <f>VLOOKUP(B4,'CID 863907'!A:P,16,FALSE)</f>
        <v>Aquamarine Ace(KB)</v>
      </c>
      <c r="D4" s="70">
        <f>VLOOKUP(B4,'CID 863907'!A:C,3,FALSE)</f>
        <v>43543</v>
      </c>
      <c r="E4" s="99">
        <f>VLOOKUP(B4,'CID 863907'!A:O,15,FALSE)</f>
        <v>4509.1499999999996</v>
      </c>
      <c r="F4" s="60">
        <f ca="1">VLOOKUP(B4,'CID 863907'!A:G,7,FALSE)</f>
        <v>156.39794520547946</v>
      </c>
      <c r="G4" s="86">
        <v>2000</v>
      </c>
      <c r="H4" s="71">
        <f ca="1">E4+F4-G4</f>
        <v>2665.5479452054788</v>
      </c>
      <c r="I4" s="87" t="s">
        <v>86</v>
      </c>
    </row>
    <row r="5" spans="1:16380" s="8" customFormat="1" ht="15">
      <c r="A5" s="68">
        <f>VLOOKUP(B5,'CID 863907'!A:B,2,FALSE)</f>
        <v>43633</v>
      </c>
      <c r="B5" s="69" t="s">
        <v>64</v>
      </c>
      <c r="C5" s="69" t="str">
        <f>VLOOKUP(B5,'CID 863907'!A:P,16,FALSE)</f>
        <v>Aquamarine Ace(KB)</v>
      </c>
      <c r="D5" s="70">
        <f>VLOOKUP(B5,'CID 863907'!A:C,3,FALSE)</f>
        <v>43543</v>
      </c>
      <c r="E5" s="99">
        <f>VLOOKUP(B5,'CID 863907'!A:O,15,FALSE)</f>
        <v>6325</v>
      </c>
      <c r="F5" s="60">
        <f ca="1">VLOOKUP(B5,'CID 863907'!A:G,7,FALSE)</f>
        <v>179.10958904109589</v>
      </c>
      <c r="G5" s="86">
        <v>2000</v>
      </c>
      <c r="H5" s="71">
        <f t="shared" ref="H5:H8" ca="1" si="0">E5+F5-G5</f>
        <v>4504.1095890410961</v>
      </c>
      <c r="I5" s="87" t="s">
        <v>86</v>
      </c>
      <c r="J5" s="82"/>
      <c r="K5" s="82"/>
      <c r="L5" s="83"/>
      <c r="M5" s="84"/>
      <c r="N5" s="91"/>
      <c r="O5" s="91"/>
      <c r="P5" s="83"/>
      <c r="Q5" s="92"/>
      <c r="R5" s="92"/>
      <c r="S5" s="93"/>
      <c r="T5" s="93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7"/>
      <c r="AK5" s="57"/>
    </row>
    <row r="6" spans="1:16380" s="8" customFormat="1" ht="15">
      <c r="A6" s="27" t="s">
        <v>76</v>
      </c>
      <c r="B6" s="64"/>
      <c r="C6" s="65"/>
      <c r="D6" s="66"/>
      <c r="E6" s="72"/>
      <c r="F6" s="72"/>
      <c r="G6" s="72"/>
      <c r="H6" s="85"/>
      <c r="I6" s="85"/>
      <c r="J6" s="82"/>
      <c r="K6" s="82"/>
      <c r="L6" s="83"/>
      <c r="M6" s="84"/>
      <c r="N6" s="91"/>
      <c r="O6" s="91"/>
      <c r="P6" s="83"/>
      <c r="Q6" s="92"/>
      <c r="R6" s="92"/>
      <c r="S6" s="93"/>
      <c r="T6" s="93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7"/>
      <c r="AK6" s="57"/>
    </row>
    <row r="7" spans="1:16380" ht="13.5" customHeight="1">
      <c r="A7" s="68">
        <f>VLOOKUP(B7,'CID 863907'!A:B,2,FALSE)</f>
        <v>43650</v>
      </c>
      <c r="B7" t="s">
        <v>65</v>
      </c>
      <c r="C7" s="69" t="str">
        <f>VLOOKUP(B7,'CID 863907'!A:P,16,FALSE)</f>
        <v>Meridian Ace(KB)</v>
      </c>
      <c r="D7" s="70">
        <f>VLOOKUP(B7,'CID 863907'!A:C,3,FALSE)</f>
        <v>43560</v>
      </c>
      <c r="E7" s="99">
        <f>VLOOKUP(B7,'CID 863907'!A:O,15,FALSE)</f>
        <v>4485</v>
      </c>
      <c r="F7" s="60">
        <f ca="1">VLOOKUP(B7,'CID 863907'!A:G,7,FALSE)</f>
        <v>142.47260273972603</v>
      </c>
      <c r="G7" s="86">
        <v>2000</v>
      </c>
      <c r="H7" s="71">
        <f t="shared" ca="1" si="0"/>
        <v>2627.4726027397264</v>
      </c>
      <c r="I7" s="87" t="s">
        <v>86</v>
      </c>
    </row>
    <row r="8" spans="1:16380" ht="13.5" customHeight="1">
      <c r="A8" s="68">
        <f>VLOOKUP(B8,'CID 863907'!A:B,2,FALSE)</f>
        <v>43650</v>
      </c>
      <c r="B8" t="s">
        <v>66</v>
      </c>
      <c r="C8" s="69" t="str">
        <f>VLOOKUP(B8,'CID 863907'!A:P,16,FALSE)</f>
        <v>Meridian Ace(KB)</v>
      </c>
      <c r="D8" s="70">
        <f>VLOOKUP(B8,'CID 863907'!A:C,3,FALSE)</f>
        <v>43560</v>
      </c>
      <c r="E8" s="99">
        <f>VLOOKUP(B8,'CID 863907'!A:O,15,FALSE)</f>
        <v>6095</v>
      </c>
      <c r="F8" s="60">
        <f ca="1">VLOOKUP(B8,'CID 863907'!A:G,7,FALSE)</f>
        <v>157.71917808219177</v>
      </c>
      <c r="G8" s="86">
        <v>2000</v>
      </c>
      <c r="H8" s="71">
        <f t="shared" ca="1" si="0"/>
        <v>4252.7191780821922</v>
      </c>
      <c r="I8" s="87" t="s">
        <v>86</v>
      </c>
    </row>
    <row r="9" spans="1:16380" ht="13.5" customHeight="1">
      <c r="A9" s="73" t="s">
        <v>84</v>
      </c>
      <c r="B9" s="74"/>
      <c r="C9" s="74">
        <f>SUBTOTAL(3,C4:C8)</f>
        <v>4</v>
      </c>
      <c r="D9" s="75"/>
      <c r="E9" s="100">
        <f>SUM(E4:E8)</f>
        <v>21414.15</v>
      </c>
      <c r="F9" s="77">
        <f ca="1">SUM(F4:F8)</f>
        <v>635.69931506849321</v>
      </c>
      <c r="G9" s="76">
        <f>SUM(G4:G8)</f>
        <v>8000</v>
      </c>
      <c r="H9" s="88">
        <f ca="1">SUM(H4:H8)</f>
        <v>14049.849315068494</v>
      </c>
      <c r="I9" s="89"/>
    </row>
    <row r="10" spans="1:16380" ht="13.5" customHeight="1">
      <c r="I10" s="90"/>
    </row>
    <row r="11" spans="1:16380" ht="13.5" customHeight="1">
      <c r="A11" s="78"/>
      <c r="B11" s="79"/>
      <c r="C11" s="79"/>
      <c r="D11" s="80"/>
      <c r="E11" s="102"/>
      <c r="G11" s="79"/>
      <c r="H11" s="79"/>
    </row>
    <row r="13" spans="1:16380" ht="13.5" customHeight="1">
      <c r="G13" s="103"/>
    </row>
    <row r="14" spans="1:16380" ht="13.5" customHeight="1">
      <c r="G14" s="58"/>
    </row>
    <row r="15" spans="1:16380" ht="13.5" customHeight="1">
      <c r="G15" s="58"/>
    </row>
    <row r="16" spans="1:16380" ht="13.5" customHeight="1">
      <c r="G16" s="58"/>
    </row>
    <row r="17" spans="7:7" ht="13.5" customHeight="1">
      <c r="G17" s="58"/>
    </row>
    <row r="18" spans="7:7" ht="13.5" customHeight="1">
      <c r="G18" s="58"/>
    </row>
    <row r="19" spans="7:7" ht="13.5" customHeight="1">
      <c r="G19" s="58"/>
    </row>
    <row r="20" spans="7:7" ht="13.5" customHeight="1">
      <c r="G20" s="58"/>
    </row>
    <row r="21" spans="7:7" ht="13.5" customHeight="1">
      <c r="G21" s="58"/>
    </row>
  </sheetData>
  <conditionalFormatting sqref="A2">
    <cfRule type="cellIs" dxfId="4" priority="1" operator="lessThan">
      <formula>TODAY()</formula>
    </cfRule>
  </conditionalFormatting>
  <pageMargins left="0.7" right="0.7" top="0.75" bottom="0.75" header="0.3" footer="0.3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workbookViewId="0"/>
  </sheetViews>
  <sheetFormatPr defaultColWidth="9" defaultRowHeight="15"/>
  <cols>
    <col min="1" max="1" width="20.28515625" bestFit="1" customWidth="1"/>
    <col min="2" max="2" width="15.42578125" style="4" bestFit="1" customWidth="1"/>
    <col min="3" max="3" width="11" customWidth="1"/>
    <col min="4" max="4" width="23.85546875" style="5" customWidth="1"/>
    <col min="5" max="5" width="16.42578125" style="6" bestFit="1" customWidth="1"/>
    <col min="6" max="6" width="23.140625" style="6" bestFit="1" customWidth="1"/>
    <col min="7" max="7" width="16.7109375" style="7" bestFit="1" customWidth="1"/>
    <col min="8" max="8" width="11.140625" bestFit="1" customWidth="1"/>
    <col min="9" max="9" width="7.140625" bestFit="1" customWidth="1"/>
    <col min="10" max="10" width="26.42578125" bestFit="1" customWidth="1"/>
    <col min="11" max="11" width="9.28515625" bestFit="1" customWidth="1"/>
    <col min="12" max="12" width="19.28515625" bestFit="1" customWidth="1"/>
    <col min="13" max="13" width="11.5703125" bestFit="1" customWidth="1"/>
    <col min="14" max="14" width="11.85546875" bestFit="1" customWidth="1"/>
    <col min="15" max="15" width="21.85546875" style="4" customWidth="1"/>
    <col min="16" max="16" width="19.5703125" bestFit="1" customWidth="1"/>
    <col min="17" max="17" width="11.7109375" customWidth="1"/>
    <col min="18" max="18" width="17.42578125" customWidth="1"/>
    <col min="19" max="19" width="17.7109375" customWidth="1"/>
    <col min="20" max="20" width="17" customWidth="1"/>
    <col min="21" max="21" width="16.7109375" customWidth="1"/>
    <col min="22" max="16377" width="9.140625" style="8"/>
    <col min="16378" max="16384" width="9" style="8"/>
  </cols>
  <sheetData>
    <row r="1" spans="1:32">
      <c r="A1" s="9" t="s">
        <v>9</v>
      </c>
      <c r="B1" s="10"/>
      <c r="C1" s="11"/>
      <c r="D1" s="12"/>
      <c r="E1" s="13" t="s">
        <v>10</v>
      </c>
      <c r="F1" s="14"/>
      <c r="G1" s="38"/>
      <c r="H1" s="39"/>
      <c r="I1" s="39"/>
      <c r="J1" s="40"/>
      <c r="K1" s="41"/>
      <c r="L1" s="41"/>
      <c r="M1" s="39"/>
      <c r="N1" s="39"/>
      <c r="O1" s="51"/>
      <c r="P1" s="51"/>
      <c r="Q1" s="39"/>
      <c r="R1" s="39"/>
      <c r="S1" s="39"/>
      <c r="T1" s="39"/>
      <c r="U1" s="39"/>
    </row>
    <row r="2" spans="1:32" s="1" customFormat="1">
      <c r="A2" s="15" t="s">
        <v>0</v>
      </c>
      <c r="B2" s="16" t="s">
        <v>74</v>
      </c>
      <c r="C2" s="15" t="s">
        <v>11</v>
      </c>
      <c r="D2" s="17" t="s">
        <v>12</v>
      </c>
      <c r="E2" s="18" t="s">
        <v>13</v>
      </c>
      <c r="F2" s="19" t="s">
        <v>14</v>
      </c>
      <c r="G2" s="42" t="s">
        <v>15</v>
      </c>
      <c r="H2" s="15" t="s">
        <v>16</v>
      </c>
      <c r="I2" s="15" t="s">
        <v>17</v>
      </c>
      <c r="J2" s="15" t="s">
        <v>18</v>
      </c>
      <c r="K2" s="15" t="s">
        <v>19</v>
      </c>
      <c r="L2" s="15" t="s">
        <v>20</v>
      </c>
      <c r="M2" s="15" t="s">
        <v>21</v>
      </c>
      <c r="N2" s="15" t="s">
        <v>83</v>
      </c>
      <c r="O2" s="16" t="s">
        <v>22</v>
      </c>
      <c r="P2" s="15" t="s">
        <v>23</v>
      </c>
      <c r="Q2" s="15" t="s">
        <v>24</v>
      </c>
      <c r="R2" s="15" t="s">
        <v>25</v>
      </c>
      <c r="S2" s="15" t="s">
        <v>26</v>
      </c>
      <c r="T2" s="15" t="s">
        <v>27</v>
      </c>
      <c r="U2" s="15" t="s">
        <v>28</v>
      </c>
    </row>
    <row r="3" spans="1:32">
      <c r="A3" s="20" t="s">
        <v>8</v>
      </c>
      <c r="B3" s="21"/>
      <c r="C3" s="22"/>
      <c r="D3" s="22"/>
      <c r="E3" s="23"/>
      <c r="F3" s="25"/>
      <c r="G3" s="43"/>
      <c r="H3" s="44"/>
      <c r="I3" s="45"/>
      <c r="J3" s="46"/>
      <c r="K3" s="47"/>
      <c r="L3" s="47"/>
      <c r="M3" s="45"/>
      <c r="N3" s="45"/>
      <c r="O3" s="52"/>
      <c r="P3" s="26"/>
      <c r="Q3" s="26"/>
      <c r="R3" s="26"/>
      <c r="S3" s="26"/>
      <c r="T3" s="26"/>
      <c r="U3" s="26"/>
      <c r="V3" s="56"/>
      <c r="W3" s="56"/>
      <c r="X3" s="56"/>
      <c r="Y3" s="56"/>
      <c r="Z3" s="56"/>
      <c r="AA3" s="56"/>
      <c r="AB3" s="56"/>
      <c r="AC3" s="56"/>
      <c r="AD3" s="56"/>
      <c r="AE3" s="57"/>
      <c r="AF3" s="57"/>
    </row>
    <row r="4" spans="1:32" s="2" customFormat="1">
      <c r="A4" s="27" t="s">
        <v>75</v>
      </c>
      <c r="B4" s="28"/>
      <c r="C4" s="27"/>
      <c r="D4" s="29"/>
      <c r="E4" s="30"/>
      <c r="F4" s="31"/>
      <c r="G4" s="48"/>
      <c r="H4" s="27"/>
      <c r="I4" s="27"/>
      <c r="J4" s="27"/>
      <c r="K4" s="27"/>
      <c r="L4" s="27"/>
      <c r="M4" s="27"/>
      <c r="N4" s="27"/>
      <c r="O4" s="28"/>
      <c r="P4" s="27"/>
      <c r="Q4" s="27"/>
      <c r="R4" s="27"/>
      <c r="S4" s="27"/>
      <c r="T4" s="27"/>
      <c r="U4" s="27"/>
    </row>
    <row r="5" spans="1:32">
      <c r="A5" s="8" t="s">
        <v>63</v>
      </c>
      <c r="B5" s="32">
        <f t="shared" ref="B5:B23" si="0">C5+90</f>
        <v>43633</v>
      </c>
      <c r="C5" s="36">
        <v>43543</v>
      </c>
      <c r="D5" s="33">
        <f ca="1">TODAY()-C5</f>
        <v>160</v>
      </c>
      <c r="E5" s="34">
        <f ca="1">IF(D5&gt;90,100,0)</f>
        <v>100</v>
      </c>
      <c r="F5" s="35">
        <f ca="1">IF(AND(D5&gt;90,D5&lt;=180),((N5*0.075)*((D5-90)/365)),0)</f>
        <v>56.397945205479445</v>
      </c>
      <c r="G5" s="49">
        <f ca="1">E5+F5</f>
        <v>156.39794520547946</v>
      </c>
      <c r="H5" t="s">
        <v>29</v>
      </c>
      <c r="I5">
        <v>2005</v>
      </c>
      <c r="J5" t="s">
        <v>33</v>
      </c>
      <c r="K5" t="s">
        <v>30</v>
      </c>
      <c r="L5" t="s">
        <v>34</v>
      </c>
      <c r="M5" t="s">
        <v>35</v>
      </c>
      <c r="N5" s="54">
        <v>3921</v>
      </c>
      <c r="O5" s="53">
        <v>4509.1499999999996</v>
      </c>
      <c r="P5" t="s">
        <v>37</v>
      </c>
      <c r="Q5" s="36">
        <v>43523</v>
      </c>
      <c r="R5" s="55">
        <v>43499.939583333333</v>
      </c>
      <c r="S5" s="55">
        <v>43501.501388888886</v>
      </c>
      <c r="T5">
        <v>24</v>
      </c>
      <c r="U5" t="s">
        <v>32</v>
      </c>
    </row>
    <row r="6" spans="1:32" s="2" customFormat="1">
      <c r="A6" s="8" t="s">
        <v>64</v>
      </c>
      <c r="B6" s="32">
        <f t="shared" si="0"/>
        <v>43633</v>
      </c>
      <c r="C6" s="36">
        <v>43543</v>
      </c>
      <c r="D6" s="33">
        <f t="shared" ref="D6:D18" ca="1" si="1">TODAY()-C6</f>
        <v>160</v>
      </c>
      <c r="E6" s="34">
        <f t="shared" ref="E6:E9" ca="1" si="2">IF(D6&gt;90,100,0)</f>
        <v>100</v>
      </c>
      <c r="F6" s="35">
        <f ca="1">IF(AND(D6&gt;90,D6&lt;=180),((N6*0.075)*((D6-90)/365)),0)</f>
        <v>79.109589041095887</v>
      </c>
      <c r="G6" s="49">
        <f t="shared" ref="G6:G9" ca="1" si="3">E6+F6</f>
        <v>179.10958904109589</v>
      </c>
      <c r="H6" t="s">
        <v>29</v>
      </c>
      <c r="I6">
        <v>2010</v>
      </c>
      <c r="J6" t="s">
        <v>38</v>
      </c>
      <c r="K6" t="s">
        <v>30</v>
      </c>
      <c r="L6" t="s">
        <v>34</v>
      </c>
      <c r="M6" t="s">
        <v>35</v>
      </c>
      <c r="N6" s="54">
        <v>5500</v>
      </c>
      <c r="O6" s="53">
        <v>6325</v>
      </c>
      <c r="P6" t="s">
        <v>37</v>
      </c>
      <c r="Q6" s="36">
        <v>43523</v>
      </c>
      <c r="R6" s="55">
        <v>43499.943749999999</v>
      </c>
      <c r="S6" s="55">
        <v>43501.501388888886</v>
      </c>
      <c r="T6">
        <v>24</v>
      </c>
      <c r="U6" t="s">
        <v>32</v>
      </c>
    </row>
    <row r="7" spans="1:32" s="2" customFormat="1">
      <c r="A7" s="27" t="s">
        <v>76</v>
      </c>
      <c r="B7" s="27"/>
      <c r="C7" s="27"/>
      <c r="D7" s="29"/>
      <c r="E7" s="31"/>
      <c r="F7" s="31"/>
      <c r="G7" s="31"/>
      <c r="H7" s="27"/>
      <c r="I7" s="27"/>
      <c r="J7" s="27"/>
      <c r="K7" s="27"/>
      <c r="L7" s="27"/>
      <c r="M7" s="27"/>
      <c r="N7" s="28"/>
      <c r="O7" s="28"/>
      <c r="P7" s="27"/>
      <c r="Q7" s="27"/>
      <c r="R7" s="27"/>
      <c r="S7" s="27"/>
      <c r="T7" s="27"/>
      <c r="U7" s="27"/>
    </row>
    <row r="8" spans="1:32">
      <c r="A8" t="s">
        <v>65</v>
      </c>
      <c r="B8" s="32">
        <f t="shared" si="0"/>
        <v>43650</v>
      </c>
      <c r="C8" s="36">
        <v>43560</v>
      </c>
      <c r="D8" s="33">
        <f t="shared" ca="1" si="1"/>
        <v>143</v>
      </c>
      <c r="E8" s="34">
        <f t="shared" ca="1" si="2"/>
        <v>100</v>
      </c>
      <c r="F8" s="35">
        <f ca="1">IF(AND(D8&gt;90,D8&lt;=180),((N8*0.075)*((D8-90)/365)),0)</f>
        <v>42.472602739726021</v>
      </c>
      <c r="G8" s="49">
        <f t="shared" ca="1" si="3"/>
        <v>142.47260273972603</v>
      </c>
      <c r="H8" t="s">
        <v>29</v>
      </c>
      <c r="I8">
        <v>2010</v>
      </c>
      <c r="J8" t="s">
        <v>39</v>
      </c>
      <c r="K8" t="s">
        <v>30</v>
      </c>
      <c r="L8" t="s">
        <v>40</v>
      </c>
      <c r="M8" t="s">
        <v>31</v>
      </c>
      <c r="N8" s="54">
        <v>3900.0000000000005</v>
      </c>
      <c r="O8" s="54">
        <v>4485</v>
      </c>
      <c r="P8" t="s">
        <v>41</v>
      </c>
      <c r="Q8" s="36">
        <v>43542</v>
      </c>
      <c r="R8" s="55">
        <v>43515.709722222222</v>
      </c>
      <c r="S8" s="55">
        <v>43516.600694444445</v>
      </c>
      <c r="T8">
        <v>27</v>
      </c>
      <c r="U8" t="s">
        <v>32</v>
      </c>
    </row>
    <row r="9" spans="1:32">
      <c r="A9" t="s">
        <v>66</v>
      </c>
      <c r="B9" s="32">
        <f t="shared" si="0"/>
        <v>43650</v>
      </c>
      <c r="C9" s="36">
        <v>43560</v>
      </c>
      <c r="D9" s="33">
        <f t="shared" ca="1" si="1"/>
        <v>143</v>
      </c>
      <c r="E9" s="34">
        <f t="shared" ca="1" si="2"/>
        <v>100</v>
      </c>
      <c r="F9" s="35">
        <f ca="1">IF(AND(D9&gt;90,D9&lt;=180),((N9*0.075)*((D9-90)/365)),0)</f>
        <v>57.719178082191775</v>
      </c>
      <c r="G9" s="49">
        <f t="shared" ca="1" si="3"/>
        <v>157.71917808219177</v>
      </c>
      <c r="H9" t="s">
        <v>29</v>
      </c>
      <c r="I9">
        <v>2008</v>
      </c>
      <c r="J9" t="s">
        <v>42</v>
      </c>
      <c r="K9" t="s">
        <v>30</v>
      </c>
      <c r="L9" t="s">
        <v>43</v>
      </c>
      <c r="M9" t="s">
        <v>31</v>
      </c>
      <c r="N9" s="54">
        <v>5300</v>
      </c>
      <c r="O9" s="54">
        <v>6095</v>
      </c>
      <c r="P9" t="s">
        <v>41</v>
      </c>
      <c r="Q9" s="36">
        <v>43542</v>
      </c>
      <c r="R9" s="55">
        <v>43515.709027777775</v>
      </c>
      <c r="S9" s="55">
        <v>43516.600694444445</v>
      </c>
      <c r="T9">
        <v>27</v>
      </c>
      <c r="U9" t="s">
        <v>32</v>
      </c>
    </row>
    <row r="10" spans="1:32" s="2" customFormat="1">
      <c r="A10" s="27" t="s">
        <v>77</v>
      </c>
      <c r="B10" s="27"/>
      <c r="C10" s="27"/>
      <c r="D10" s="29"/>
      <c r="E10" s="31"/>
      <c r="F10" s="31"/>
      <c r="G10" s="31"/>
      <c r="H10" s="27"/>
      <c r="I10" s="27"/>
      <c r="J10" s="27"/>
      <c r="K10" s="27"/>
      <c r="L10" s="27"/>
      <c r="M10" s="27"/>
      <c r="N10" s="28"/>
      <c r="O10" s="28"/>
      <c r="P10" s="27"/>
      <c r="Q10" s="27"/>
      <c r="R10" s="27"/>
      <c r="S10" s="27"/>
      <c r="T10" s="27"/>
      <c r="U10" s="27"/>
    </row>
    <row r="11" spans="1:32">
      <c r="A11" s="8" t="s">
        <v>67</v>
      </c>
      <c r="B11" s="32">
        <f t="shared" si="0"/>
        <v>43662</v>
      </c>
      <c r="C11" s="36">
        <v>43572</v>
      </c>
      <c r="D11" s="33">
        <f t="shared" ca="1" si="1"/>
        <v>131</v>
      </c>
      <c r="E11" s="34"/>
      <c r="F11" s="35"/>
      <c r="G11" s="49"/>
      <c r="H11" t="s">
        <v>29</v>
      </c>
      <c r="I11">
        <v>2015</v>
      </c>
      <c r="J11" t="s">
        <v>44</v>
      </c>
      <c r="K11" t="s">
        <v>30</v>
      </c>
      <c r="L11" t="s">
        <v>45</v>
      </c>
      <c r="M11" t="s">
        <v>31</v>
      </c>
      <c r="N11" s="54"/>
      <c r="O11" s="53">
        <v>9729</v>
      </c>
      <c r="P11" t="s">
        <v>46</v>
      </c>
      <c r="Q11" s="36">
        <v>43554</v>
      </c>
      <c r="R11" s="55">
        <v>43538.664583333331</v>
      </c>
      <c r="S11" s="55">
        <v>43538.480555555558</v>
      </c>
      <c r="T11">
        <v>16</v>
      </c>
      <c r="U11" t="s">
        <v>32</v>
      </c>
    </row>
    <row r="12" spans="1:32" s="2" customFormat="1">
      <c r="A12" s="27" t="s">
        <v>76</v>
      </c>
      <c r="B12" s="27"/>
      <c r="C12" s="27"/>
      <c r="D12" s="29"/>
      <c r="E12" s="30"/>
      <c r="F12" s="31"/>
      <c r="G12" s="48"/>
      <c r="H12" s="27"/>
      <c r="I12" s="27"/>
      <c r="J12" s="27"/>
      <c r="K12" s="27"/>
      <c r="L12" s="27"/>
      <c r="M12" s="27"/>
      <c r="N12" s="28"/>
      <c r="O12" s="28"/>
      <c r="P12" s="27"/>
      <c r="Q12" s="27"/>
      <c r="R12" s="27"/>
      <c r="S12" s="27"/>
      <c r="T12" s="27"/>
      <c r="U12" s="27"/>
    </row>
    <row r="13" spans="1:32" s="2" customFormat="1">
      <c r="A13" s="8" t="s">
        <v>68</v>
      </c>
      <c r="B13" s="32">
        <f t="shared" si="0"/>
        <v>43741</v>
      </c>
      <c r="C13" s="36">
        <v>43651</v>
      </c>
      <c r="D13" s="33">
        <f t="shared" ca="1" si="1"/>
        <v>52</v>
      </c>
      <c r="E13" s="95"/>
      <c r="F13" s="96"/>
      <c r="G13" s="97"/>
      <c r="H13" t="s">
        <v>29</v>
      </c>
      <c r="I13">
        <v>2014</v>
      </c>
      <c r="J13" t="s">
        <v>47</v>
      </c>
      <c r="K13" t="s">
        <v>30</v>
      </c>
      <c r="L13" t="s">
        <v>48</v>
      </c>
      <c r="M13" t="s">
        <v>31</v>
      </c>
      <c r="N13" s="54"/>
      <c r="O13" s="53">
        <v>5738.5</v>
      </c>
      <c r="P13" t="s">
        <v>41</v>
      </c>
      <c r="Q13" s="36">
        <v>43634</v>
      </c>
      <c r="R13" s="55">
        <v>43609.602083333331</v>
      </c>
      <c r="S13" s="55">
        <v>43612.566666666666</v>
      </c>
      <c r="T13">
        <v>25</v>
      </c>
      <c r="U13" t="s">
        <v>32</v>
      </c>
    </row>
    <row r="14" spans="1:32" s="2" customFormat="1">
      <c r="A14" s="27" t="s">
        <v>78</v>
      </c>
      <c r="B14" s="27"/>
      <c r="C14" s="27"/>
      <c r="D14" s="29"/>
      <c r="E14" s="30"/>
      <c r="F14" s="31"/>
      <c r="G14" s="48"/>
      <c r="H14" s="27"/>
      <c r="I14" s="27"/>
      <c r="J14" s="27"/>
      <c r="K14" s="27"/>
      <c r="L14" s="27"/>
      <c r="M14" s="27"/>
      <c r="N14" s="28"/>
      <c r="O14" s="28"/>
      <c r="P14" s="27"/>
      <c r="Q14" s="27"/>
      <c r="R14" s="27"/>
      <c r="S14" s="27"/>
      <c r="T14" s="27"/>
      <c r="U14" s="27"/>
    </row>
    <row r="15" spans="1:32">
      <c r="A15" s="8" t="s">
        <v>69</v>
      </c>
      <c r="B15" s="32">
        <f t="shared" si="0"/>
        <v>43752</v>
      </c>
      <c r="C15" s="36">
        <v>43662</v>
      </c>
      <c r="D15" s="33">
        <f t="shared" ca="1" si="1"/>
        <v>41</v>
      </c>
      <c r="E15" s="34"/>
      <c r="F15" s="35"/>
      <c r="H15" t="s">
        <v>29</v>
      </c>
      <c r="I15">
        <v>2008</v>
      </c>
      <c r="J15" t="s">
        <v>49</v>
      </c>
      <c r="K15" t="s">
        <v>30</v>
      </c>
      <c r="L15" t="s">
        <v>50</v>
      </c>
      <c r="M15" t="s">
        <v>31</v>
      </c>
      <c r="N15" s="54"/>
      <c r="O15" s="53">
        <v>3634</v>
      </c>
      <c r="P15" t="s">
        <v>51</v>
      </c>
      <c r="Q15" s="36">
        <v>43645</v>
      </c>
      <c r="R15" s="55">
        <v>43627.59097222222</v>
      </c>
      <c r="S15" s="55">
        <v>43628.51458333333</v>
      </c>
      <c r="T15">
        <v>18</v>
      </c>
      <c r="U15" t="s">
        <v>32</v>
      </c>
    </row>
    <row r="16" spans="1:32" s="2" customFormat="1">
      <c r="A16" s="27" t="s">
        <v>79</v>
      </c>
      <c r="B16" s="27"/>
      <c r="C16" s="27"/>
      <c r="D16" s="29"/>
      <c r="E16" s="30"/>
      <c r="F16" s="31"/>
      <c r="G16" s="48"/>
      <c r="H16" s="27"/>
      <c r="I16" s="27"/>
      <c r="J16" s="27"/>
      <c r="K16" s="27"/>
      <c r="L16" s="27"/>
      <c r="M16" s="27"/>
      <c r="N16" s="28"/>
      <c r="O16" s="28"/>
      <c r="P16" s="27"/>
      <c r="Q16" s="27"/>
      <c r="R16" s="27"/>
      <c r="S16" s="27"/>
      <c r="T16" s="27"/>
      <c r="U16" s="27"/>
    </row>
    <row r="17" spans="1:32" s="3" customFormat="1">
      <c r="A17" s="94" t="s">
        <v>70</v>
      </c>
      <c r="B17" s="32">
        <f t="shared" si="0"/>
        <v>43785</v>
      </c>
      <c r="C17" s="36">
        <v>43695</v>
      </c>
      <c r="D17" s="33">
        <f t="shared" ca="1" si="1"/>
        <v>8</v>
      </c>
      <c r="E17" s="37"/>
      <c r="F17" s="37"/>
      <c r="G17" s="50"/>
      <c r="H17" t="s">
        <v>29</v>
      </c>
      <c r="I17">
        <v>2010</v>
      </c>
      <c r="J17" t="s">
        <v>52</v>
      </c>
      <c r="K17" t="s">
        <v>30</v>
      </c>
      <c r="L17" t="s">
        <v>53</v>
      </c>
      <c r="M17" t="s">
        <v>31</v>
      </c>
      <c r="N17" s="54"/>
      <c r="O17" s="53">
        <v>7521</v>
      </c>
      <c r="P17" t="s">
        <v>54</v>
      </c>
      <c r="Q17" s="36">
        <v>43669</v>
      </c>
      <c r="R17" s="55">
        <v>43634.731944444444</v>
      </c>
      <c r="S17" s="55">
        <v>43636.524305555555</v>
      </c>
      <c r="T17">
        <v>35</v>
      </c>
      <c r="U17" t="s">
        <v>32</v>
      </c>
    </row>
    <row r="18" spans="1:32">
      <c r="A18" t="s">
        <v>71</v>
      </c>
      <c r="B18" s="32">
        <f t="shared" si="0"/>
        <v>43785</v>
      </c>
      <c r="C18" s="36">
        <v>43695</v>
      </c>
      <c r="D18" s="33">
        <f t="shared" ca="1" si="1"/>
        <v>8</v>
      </c>
      <c r="H18" t="s">
        <v>29</v>
      </c>
      <c r="I18">
        <v>2008</v>
      </c>
      <c r="J18" t="s">
        <v>55</v>
      </c>
      <c r="K18" t="s">
        <v>30</v>
      </c>
      <c r="L18" t="s">
        <v>56</v>
      </c>
      <c r="M18" t="s">
        <v>31</v>
      </c>
      <c r="N18" s="54"/>
      <c r="O18" s="53">
        <v>3783.5</v>
      </c>
      <c r="P18" t="s">
        <v>57</v>
      </c>
      <c r="Q18" s="36">
        <v>43676</v>
      </c>
      <c r="R18" s="55">
        <v>43654.504861111112</v>
      </c>
      <c r="S18" s="55">
        <v>43654.611111111109</v>
      </c>
      <c r="T18">
        <v>22</v>
      </c>
      <c r="U18" t="s">
        <v>32</v>
      </c>
    </row>
    <row r="19" spans="1:32">
      <c r="A19" s="20" t="s">
        <v>82</v>
      </c>
      <c r="B19" s="21"/>
      <c r="C19" s="22"/>
      <c r="D19" s="22"/>
      <c r="E19" s="23"/>
      <c r="F19" s="25"/>
      <c r="G19" s="43"/>
      <c r="H19" s="44"/>
      <c r="I19" s="45"/>
      <c r="J19" s="46"/>
      <c r="K19" s="47"/>
      <c r="L19" s="47"/>
      <c r="M19" s="45"/>
      <c r="N19" s="52"/>
      <c r="O19" s="52"/>
      <c r="P19" s="26"/>
      <c r="Q19" s="26"/>
      <c r="R19" s="26"/>
      <c r="S19" s="26"/>
      <c r="T19" s="26"/>
      <c r="U19" s="26"/>
      <c r="V19" s="56"/>
      <c r="W19" s="56"/>
      <c r="X19" s="56"/>
      <c r="Y19" s="56"/>
      <c r="Z19" s="56"/>
      <c r="AA19" s="56"/>
      <c r="AB19" s="56"/>
      <c r="AC19" s="56"/>
      <c r="AD19" s="56"/>
      <c r="AE19" s="57"/>
      <c r="AF19" s="57"/>
    </row>
    <row r="20" spans="1:32" s="2" customFormat="1">
      <c r="A20" s="27" t="s">
        <v>80</v>
      </c>
      <c r="B20" s="27"/>
      <c r="C20" s="27"/>
      <c r="D20" s="29"/>
      <c r="E20" s="30"/>
      <c r="F20" s="31"/>
      <c r="G20" s="48"/>
      <c r="H20" s="27"/>
      <c r="I20" s="27"/>
      <c r="J20" s="27"/>
      <c r="K20" s="27"/>
      <c r="L20" s="27"/>
      <c r="M20" s="27"/>
      <c r="N20" s="28"/>
      <c r="O20" s="28"/>
      <c r="P20" s="27"/>
      <c r="Q20" s="27"/>
      <c r="R20" s="27"/>
      <c r="S20" s="27"/>
      <c r="T20" s="27"/>
      <c r="U20" s="27"/>
    </row>
    <row r="21" spans="1:32">
      <c r="A21" t="s">
        <v>72</v>
      </c>
      <c r="B21" s="32">
        <f t="shared" si="0"/>
        <v>43806</v>
      </c>
      <c r="C21" s="36">
        <v>43716</v>
      </c>
      <c r="H21" t="s">
        <v>29</v>
      </c>
      <c r="I21">
        <v>2006</v>
      </c>
      <c r="J21" t="s">
        <v>44</v>
      </c>
      <c r="K21" t="s">
        <v>30</v>
      </c>
      <c r="L21" t="s">
        <v>58</v>
      </c>
      <c r="M21" t="s">
        <v>31</v>
      </c>
      <c r="N21" s="54">
        <v>2750</v>
      </c>
      <c r="O21" s="54"/>
      <c r="P21" t="s">
        <v>59</v>
      </c>
      <c r="Q21" s="36">
        <v>43697</v>
      </c>
      <c r="R21" s="55">
        <v>43665.854166666664</v>
      </c>
      <c r="S21" s="55">
        <v>43668.287499999999</v>
      </c>
      <c r="T21">
        <v>32</v>
      </c>
      <c r="U21" t="s">
        <v>32</v>
      </c>
    </row>
    <row r="22" spans="1:32" s="2" customFormat="1">
      <c r="A22" s="27" t="s">
        <v>81</v>
      </c>
      <c r="B22" s="27"/>
      <c r="C22" s="27"/>
      <c r="D22" s="29"/>
      <c r="E22" s="30"/>
      <c r="F22" s="31"/>
      <c r="G22" s="48"/>
      <c r="H22" s="27"/>
      <c r="I22" s="27"/>
      <c r="J22" s="27"/>
      <c r="K22" s="27"/>
      <c r="L22" s="27"/>
      <c r="M22" s="27"/>
      <c r="N22" s="28"/>
      <c r="O22" s="28"/>
      <c r="P22" s="27"/>
      <c r="Q22" s="27"/>
      <c r="R22" s="27"/>
      <c r="S22" s="27"/>
      <c r="T22" s="27"/>
      <c r="U22" s="27"/>
    </row>
    <row r="23" spans="1:32">
      <c r="A23" t="s">
        <v>73</v>
      </c>
      <c r="B23" s="32">
        <f t="shared" si="0"/>
        <v>43817</v>
      </c>
      <c r="C23" s="36">
        <v>43727</v>
      </c>
      <c r="H23" t="s">
        <v>60</v>
      </c>
      <c r="I23">
        <v>2012</v>
      </c>
      <c r="J23" t="s">
        <v>61</v>
      </c>
      <c r="K23" t="s">
        <v>30</v>
      </c>
      <c r="L23" t="s">
        <v>48</v>
      </c>
      <c r="M23" t="s">
        <v>31</v>
      </c>
      <c r="N23" s="54">
        <v>2750</v>
      </c>
      <c r="O23" s="54"/>
      <c r="P23" t="s">
        <v>62</v>
      </c>
      <c r="Q23" s="36">
        <v>43701</v>
      </c>
      <c r="R23" s="55">
        <v>43654.513888888891</v>
      </c>
      <c r="S23" s="55">
        <v>43654.611111111109</v>
      </c>
      <c r="T23">
        <v>47</v>
      </c>
      <c r="U23" t="s">
        <v>32</v>
      </c>
    </row>
    <row r="24" spans="1:32">
      <c r="A24" s="2" t="s">
        <v>36</v>
      </c>
      <c r="B24" s="4">
        <f>SUBTOTAL(3,B5:B23)</f>
        <v>11</v>
      </c>
      <c r="O24"/>
    </row>
  </sheetData>
  <autoFilter ref="H2:U15"/>
  <conditionalFormatting sqref="A1">
    <cfRule type="cellIs" dxfId="3" priority="4" operator="lessThan">
      <formula>TODAY()</formula>
    </cfRule>
  </conditionalFormatting>
  <conditionalFormatting sqref="A3">
    <cfRule type="cellIs" dxfId="2" priority="2" operator="lessThan">
      <formula>TODAY()</formula>
    </cfRule>
  </conditionalFormatting>
  <conditionalFormatting sqref="B5:B6 B8:B9 B13 B15 B17:B18 B21 B23 B11">
    <cfRule type="cellIs" dxfId="1" priority="3" operator="lessThan">
      <formula>TODAY()</formula>
    </cfRule>
  </conditionalFormatting>
  <conditionalFormatting sqref="A19">
    <cfRule type="cellIs" dxfId="0" priority="1" operator="lessThan">
      <formula>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CID 863907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dell</cp:lastModifiedBy>
  <dcterms:created xsi:type="dcterms:W3CDTF">2019-08-15T00:02:00Z</dcterms:created>
  <dcterms:modified xsi:type="dcterms:W3CDTF">2019-08-26T03:18:21Z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1033-11.2.0.8934</vt:lpwstr>
  </property>
</Properties>
</file>