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carbonxm.sharepoint.com/sites/CFS/Shared Documents/Floor Plan Schedules/Kiwi/SOA/"/>
    </mc:Choice>
  </mc:AlternateContent>
  <xr:revisionPtr revIDLastSave="0" documentId="8_{955DC07F-85F8-43B0-B9CF-C5595E3943A4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Non-Payment of Deposits" sheetId="1" r:id="rId1"/>
    <sheet name="as of August 26" sheetId="2" r:id="rId2"/>
  </sheets>
  <definedNames>
    <definedName name="_xlnm._FilterDatabase" localSheetId="1" hidden="1">'as of August 26'!$C$4:$AD$195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x5pm158XapTOJ0wmGy3SN6K/b8XZIyFUHu+/C7Orm1E="/>
    </ext>
  </extLst>
</workbook>
</file>

<file path=xl/calcChain.xml><?xml version="1.0" encoding="utf-8"?>
<calcChain xmlns="http://schemas.openxmlformats.org/spreadsheetml/2006/main">
  <c r="P195" i="2" l="1"/>
  <c r="K195" i="2" s="1"/>
  <c r="M195" i="2" s="1"/>
  <c r="B195" i="2"/>
  <c r="A195" i="2"/>
  <c r="P194" i="2"/>
  <c r="K194" i="2" s="1"/>
  <c r="M194" i="2" s="1"/>
  <c r="B194" i="2"/>
  <c r="A194" i="2"/>
  <c r="P193" i="2"/>
  <c r="K193" i="2" s="1"/>
  <c r="M193" i="2" s="1"/>
  <c r="B193" i="2"/>
  <c r="A193" i="2"/>
  <c r="P192" i="2"/>
  <c r="K192" i="2" s="1"/>
  <c r="M192" i="2" s="1"/>
  <c r="B192" i="2"/>
  <c r="A192" i="2"/>
  <c r="P191" i="2"/>
  <c r="K191" i="2" s="1"/>
  <c r="M191" i="2" s="1"/>
  <c r="B191" i="2"/>
  <c r="A191" i="2"/>
  <c r="P190" i="2"/>
  <c r="K190" i="2" s="1"/>
  <c r="M190" i="2" s="1"/>
  <c r="B190" i="2"/>
  <c r="A190" i="2"/>
  <c r="P189" i="2"/>
  <c r="K189" i="2" s="1"/>
  <c r="M189" i="2" s="1"/>
  <c r="B189" i="2"/>
  <c r="A189" i="2"/>
  <c r="P188" i="2"/>
  <c r="K188" i="2" s="1"/>
  <c r="M188" i="2" s="1"/>
  <c r="B188" i="2"/>
  <c r="A188" i="2"/>
  <c r="P187" i="2"/>
  <c r="K187" i="2" s="1"/>
  <c r="M187" i="2" s="1"/>
  <c r="B187" i="2"/>
  <c r="A187" i="2"/>
  <c r="P186" i="2"/>
  <c r="K186" i="2" s="1"/>
  <c r="M186" i="2" s="1"/>
  <c r="B186" i="2"/>
  <c r="A186" i="2"/>
  <c r="P185" i="2"/>
  <c r="K185" i="2" s="1"/>
  <c r="M185" i="2" s="1"/>
  <c r="B185" i="2"/>
  <c r="A185" i="2"/>
  <c r="P184" i="2"/>
  <c r="K184" i="2" s="1"/>
  <c r="M184" i="2" s="1"/>
  <c r="B184" i="2"/>
  <c r="A184" i="2"/>
  <c r="P183" i="2"/>
  <c r="K183" i="2" s="1"/>
  <c r="M183" i="2" s="1"/>
  <c r="B183" i="2"/>
  <c r="A183" i="2"/>
  <c r="P182" i="2"/>
  <c r="K182" i="2" s="1"/>
  <c r="M182" i="2" s="1"/>
  <c r="B182" i="2"/>
  <c r="A182" i="2"/>
  <c r="P181" i="2"/>
  <c r="K181" i="2" s="1"/>
  <c r="M181" i="2" s="1"/>
  <c r="B181" i="2"/>
  <c r="A181" i="2"/>
  <c r="P180" i="2"/>
  <c r="K180" i="2" s="1"/>
  <c r="M180" i="2" s="1"/>
  <c r="B180" i="2"/>
  <c r="A180" i="2"/>
  <c r="P179" i="2"/>
  <c r="K179" i="2" s="1"/>
  <c r="M179" i="2" s="1"/>
  <c r="B179" i="2"/>
  <c r="A179" i="2"/>
  <c r="P178" i="2"/>
  <c r="K178" i="2" s="1"/>
  <c r="M178" i="2" s="1"/>
  <c r="B178" i="2"/>
  <c r="A178" i="2"/>
  <c r="P177" i="2"/>
  <c r="K177" i="2" s="1"/>
  <c r="M177" i="2" s="1"/>
  <c r="B177" i="2"/>
  <c r="A177" i="2"/>
  <c r="P176" i="2"/>
  <c r="K176" i="2" s="1"/>
  <c r="M176" i="2" s="1"/>
  <c r="B176" i="2"/>
  <c r="A176" i="2"/>
  <c r="P175" i="2"/>
  <c r="K175" i="2" s="1"/>
  <c r="M175" i="2" s="1"/>
  <c r="B175" i="2"/>
  <c r="A175" i="2"/>
  <c r="P174" i="2"/>
  <c r="K174" i="2" s="1"/>
  <c r="M174" i="2" s="1"/>
  <c r="B174" i="2"/>
  <c r="A174" i="2"/>
  <c r="P173" i="2"/>
  <c r="K173" i="2" s="1"/>
  <c r="M173" i="2" s="1"/>
  <c r="B173" i="2"/>
  <c r="A173" i="2"/>
  <c r="P172" i="2"/>
  <c r="K172" i="2" s="1"/>
  <c r="M172" i="2" s="1"/>
  <c r="B172" i="2"/>
  <c r="A172" i="2"/>
  <c r="P171" i="2"/>
  <c r="K171" i="2" s="1"/>
  <c r="M171" i="2" s="1"/>
  <c r="B171" i="2"/>
  <c r="A171" i="2"/>
  <c r="P170" i="2"/>
  <c r="K170" i="2" s="1"/>
  <c r="M170" i="2" s="1"/>
  <c r="B170" i="2"/>
  <c r="A170" i="2"/>
  <c r="P169" i="2"/>
  <c r="K169" i="2" s="1"/>
  <c r="M169" i="2" s="1"/>
  <c r="B169" i="2"/>
  <c r="A169" i="2"/>
  <c r="P168" i="2"/>
  <c r="K168" i="2" s="1"/>
  <c r="M168" i="2" s="1"/>
  <c r="B168" i="2"/>
  <c r="A168" i="2"/>
  <c r="P167" i="2"/>
  <c r="K167" i="2" s="1"/>
  <c r="M167" i="2" s="1"/>
  <c r="B167" i="2"/>
  <c r="A167" i="2"/>
  <c r="P166" i="2"/>
  <c r="K166" i="2" s="1"/>
  <c r="M166" i="2" s="1"/>
  <c r="B166" i="2"/>
  <c r="A166" i="2"/>
  <c r="P165" i="2"/>
  <c r="K165" i="2" s="1"/>
  <c r="M165" i="2" s="1"/>
  <c r="B165" i="2"/>
  <c r="A165" i="2"/>
  <c r="P164" i="2"/>
  <c r="K164" i="2" s="1"/>
  <c r="M164" i="2" s="1"/>
  <c r="B164" i="2"/>
  <c r="A164" i="2"/>
  <c r="P163" i="2"/>
  <c r="K163" i="2" s="1"/>
  <c r="M163" i="2" s="1"/>
  <c r="B163" i="2"/>
  <c r="A163" i="2"/>
  <c r="P162" i="2"/>
  <c r="K162" i="2" s="1"/>
  <c r="M162" i="2" s="1"/>
  <c r="B162" i="2"/>
  <c r="A162" i="2"/>
  <c r="P161" i="2"/>
  <c r="K161" i="2" s="1"/>
  <c r="M161" i="2" s="1"/>
  <c r="B161" i="2"/>
  <c r="A161" i="2"/>
  <c r="P160" i="2"/>
  <c r="K160" i="2" s="1"/>
  <c r="M160" i="2" s="1"/>
  <c r="B160" i="2"/>
  <c r="A160" i="2"/>
  <c r="P159" i="2"/>
  <c r="K159" i="2" s="1"/>
  <c r="M159" i="2" s="1"/>
  <c r="B159" i="2"/>
  <c r="A159" i="2"/>
  <c r="P158" i="2"/>
  <c r="K158" i="2" s="1"/>
  <c r="M158" i="2" s="1"/>
  <c r="B158" i="2"/>
  <c r="A158" i="2"/>
  <c r="P157" i="2"/>
  <c r="K157" i="2" s="1"/>
  <c r="M157" i="2" s="1"/>
  <c r="B157" i="2"/>
  <c r="A157" i="2"/>
  <c r="P156" i="2"/>
  <c r="K156" i="2" s="1"/>
  <c r="M156" i="2" s="1"/>
  <c r="B156" i="2"/>
  <c r="A156" i="2"/>
  <c r="P155" i="2"/>
  <c r="K155" i="2" s="1"/>
  <c r="M155" i="2" s="1"/>
  <c r="B155" i="2"/>
  <c r="A155" i="2"/>
  <c r="P154" i="2"/>
  <c r="K154" i="2" s="1"/>
  <c r="M154" i="2" s="1"/>
  <c r="B154" i="2"/>
  <c r="A154" i="2"/>
  <c r="P153" i="2"/>
  <c r="K153" i="2" s="1"/>
  <c r="M153" i="2" s="1"/>
  <c r="B153" i="2"/>
  <c r="A153" i="2"/>
  <c r="P152" i="2"/>
  <c r="K152" i="2" s="1"/>
  <c r="M152" i="2" s="1"/>
  <c r="B152" i="2"/>
  <c r="A152" i="2"/>
  <c r="P151" i="2"/>
  <c r="K151" i="2" s="1"/>
  <c r="M151" i="2" s="1"/>
  <c r="B151" i="2"/>
  <c r="A151" i="2"/>
  <c r="P150" i="2"/>
  <c r="K150" i="2" s="1"/>
  <c r="M150" i="2" s="1"/>
  <c r="B150" i="2"/>
  <c r="A150" i="2"/>
  <c r="P149" i="2"/>
  <c r="K149" i="2" s="1"/>
  <c r="M149" i="2" s="1"/>
  <c r="B149" i="2"/>
  <c r="A149" i="2"/>
  <c r="P148" i="2"/>
  <c r="K148" i="2" s="1"/>
  <c r="M148" i="2" s="1"/>
  <c r="B148" i="2"/>
  <c r="A148" i="2"/>
  <c r="P147" i="2"/>
  <c r="K147" i="2" s="1"/>
  <c r="M147" i="2" s="1"/>
  <c r="B147" i="2"/>
  <c r="A147" i="2"/>
  <c r="P146" i="2"/>
  <c r="K146" i="2" s="1"/>
  <c r="M146" i="2" s="1"/>
  <c r="B146" i="2"/>
  <c r="A146" i="2"/>
  <c r="P145" i="2"/>
  <c r="K145" i="2" s="1"/>
  <c r="M145" i="2" s="1"/>
  <c r="B145" i="2"/>
  <c r="A145" i="2"/>
  <c r="P144" i="2"/>
  <c r="K144" i="2" s="1"/>
  <c r="M144" i="2" s="1"/>
  <c r="B144" i="2"/>
  <c r="A144" i="2"/>
  <c r="P143" i="2"/>
  <c r="K143" i="2" s="1"/>
  <c r="M143" i="2" s="1"/>
  <c r="B143" i="2"/>
  <c r="A143" i="2"/>
  <c r="P142" i="2"/>
  <c r="K142" i="2" s="1"/>
  <c r="M142" i="2" s="1"/>
  <c r="B142" i="2"/>
  <c r="A142" i="2"/>
  <c r="P141" i="2"/>
  <c r="K141" i="2" s="1"/>
  <c r="M141" i="2" s="1"/>
  <c r="B141" i="2"/>
  <c r="A141" i="2"/>
  <c r="P140" i="2"/>
  <c r="K140" i="2" s="1"/>
  <c r="M140" i="2" s="1"/>
  <c r="B140" i="2"/>
  <c r="A140" i="2"/>
  <c r="P139" i="2"/>
  <c r="K139" i="2" s="1"/>
  <c r="M139" i="2" s="1"/>
  <c r="B139" i="2"/>
  <c r="A139" i="2"/>
  <c r="P138" i="2"/>
  <c r="K138" i="2" s="1"/>
  <c r="M138" i="2" s="1"/>
  <c r="B138" i="2"/>
  <c r="A138" i="2"/>
  <c r="P137" i="2"/>
  <c r="K137" i="2" s="1"/>
  <c r="M137" i="2" s="1"/>
  <c r="B137" i="2"/>
  <c r="A137" i="2"/>
  <c r="P136" i="2"/>
  <c r="K136" i="2" s="1"/>
  <c r="M136" i="2" s="1"/>
  <c r="B136" i="2"/>
  <c r="A136" i="2"/>
  <c r="P135" i="2"/>
  <c r="K135" i="2" s="1"/>
  <c r="M135" i="2" s="1"/>
  <c r="B135" i="2"/>
  <c r="A135" i="2"/>
  <c r="P134" i="2"/>
  <c r="K134" i="2" s="1"/>
  <c r="M134" i="2" s="1"/>
  <c r="B134" i="2"/>
  <c r="A134" i="2"/>
  <c r="P133" i="2"/>
  <c r="K133" i="2" s="1"/>
  <c r="M133" i="2" s="1"/>
  <c r="B133" i="2"/>
  <c r="A133" i="2"/>
  <c r="P132" i="2"/>
  <c r="K132" i="2" s="1"/>
  <c r="M132" i="2" s="1"/>
  <c r="B132" i="2"/>
  <c r="A132" i="2"/>
  <c r="P131" i="2"/>
  <c r="K131" i="2" s="1"/>
  <c r="M131" i="2" s="1"/>
  <c r="B131" i="2"/>
  <c r="A131" i="2"/>
  <c r="P130" i="2"/>
  <c r="K130" i="2" s="1"/>
  <c r="M130" i="2" s="1"/>
  <c r="B130" i="2"/>
  <c r="A130" i="2"/>
  <c r="P129" i="2"/>
  <c r="K129" i="2" s="1"/>
  <c r="M129" i="2" s="1"/>
  <c r="B129" i="2"/>
  <c r="A129" i="2"/>
  <c r="P128" i="2"/>
  <c r="K128" i="2" s="1"/>
  <c r="M128" i="2" s="1"/>
  <c r="B128" i="2"/>
  <c r="A128" i="2"/>
  <c r="P127" i="2"/>
  <c r="K127" i="2" s="1"/>
  <c r="M127" i="2" s="1"/>
  <c r="B127" i="2"/>
  <c r="A127" i="2"/>
  <c r="P126" i="2"/>
  <c r="K126" i="2" s="1"/>
  <c r="M126" i="2" s="1"/>
  <c r="B126" i="2"/>
  <c r="A126" i="2"/>
  <c r="P125" i="2"/>
  <c r="K125" i="2" s="1"/>
  <c r="M125" i="2" s="1"/>
  <c r="B125" i="2"/>
  <c r="A125" i="2"/>
  <c r="P124" i="2"/>
  <c r="K124" i="2" s="1"/>
  <c r="M124" i="2" s="1"/>
  <c r="B124" i="2"/>
  <c r="A124" i="2"/>
  <c r="K123" i="2"/>
  <c r="M123" i="2" s="1"/>
  <c r="B123" i="2"/>
  <c r="A123" i="2"/>
  <c r="P122" i="2"/>
  <c r="K122" i="2" s="1"/>
  <c r="M122" i="2" s="1"/>
  <c r="B122" i="2"/>
  <c r="A122" i="2"/>
  <c r="P121" i="2"/>
  <c r="K121" i="2" s="1"/>
  <c r="M121" i="2" s="1"/>
  <c r="B121" i="2"/>
  <c r="A121" i="2"/>
  <c r="P120" i="2"/>
  <c r="K120" i="2" s="1"/>
  <c r="M120" i="2" s="1"/>
  <c r="B120" i="2"/>
  <c r="A120" i="2"/>
  <c r="P119" i="2"/>
  <c r="K119" i="2" s="1"/>
  <c r="M119" i="2" s="1"/>
  <c r="B119" i="2"/>
  <c r="A119" i="2"/>
  <c r="P118" i="2"/>
  <c r="K118" i="2" s="1"/>
  <c r="M118" i="2" s="1"/>
  <c r="B118" i="2"/>
  <c r="A118" i="2"/>
  <c r="P117" i="2"/>
  <c r="K117" i="2" s="1"/>
  <c r="M117" i="2" s="1"/>
  <c r="B117" i="2"/>
  <c r="A117" i="2"/>
  <c r="P116" i="2"/>
  <c r="K116" i="2" s="1"/>
  <c r="M116" i="2" s="1"/>
  <c r="B116" i="2"/>
  <c r="A116" i="2"/>
  <c r="P115" i="2"/>
  <c r="K115" i="2" s="1"/>
  <c r="M115" i="2" s="1"/>
  <c r="B115" i="2"/>
  <c r="A115" i="2"/>
  <c r="P114" i="2"/>
  <c r="K114" i="2" s="1"/>
  <c r="M114" i="2" s="1"/>
  <c r="B114" i="2"/>
  <c r="A114" i="2"/>
  <c r="P113" i="2"/>
  <c r="K113" i="2" s="1"/>
  <c r="M113" i="2" s="1"/>
  <c r="B113" i="2"/>
  <c r="A113" i="2"/>
  <c r="P112" i="2"/>
  <c r="K112" i="2" s="1"/>
  <c r="M112" i="2" s="1"/>
  <c r="B112" i="2"/>
  <c r="A112" i="2"/>
  <c r="P111" i="2"/>
  <c r="K111" i="2" s="1"/>
  <c r="M111" i="2" s="1"/>
  <c r="B111" i="2"/>
  <c r="A111" i="2"/>
  <c r="P110" i="2"/>
  <c r="K110" i="2" s="1"/>
  <c r="M110" i="2" s="1"/>
  <c r="B110" i="2"/>
  <c r="A110" i="2"/>
  <c r="P109" i="2"/>
  <c r="K109" i="2" s="1"/>
  <c r="M109" i="2" s="1"/>
  <c r="B109" i="2"/>
  <c r="A109" i="2"/>
  <c r="P108" i="2"/>
  <c r="K108" i="2" s="1"/>
  <c r="M108" i="2" s="1"/>
  <c r="B108" i="2"/>
  <c r="A108" i="2"/>
  <c r="P107" i="2"/>
  <c r="K107" i="2" s="1"/>
  <c r="M107" i="2" s="1"/>
  <c r="B107" i="2"/>
  <c r="A107" i="2"/>
  <c r="P106" i="2"/>
  <c r="K106" i="2" s="1"/>
  <c r="M106" i="2" s="1"/>
  <c r="B106" i="2"/>
  <c r="A106" i="2"/>
  <c r="P105" i="2"/>
  <c r="K105" i="2" s="1"/>
  <c r="M105" i="2" s="1"/>
  <c r="B105" i="2"/>
  <c r="A105" i="2"/>
  <c r="P104" i="2"/>
  <c r="K104" i="2" s="1"/>
  <c r="M104" i="2" s="1"/>
  <c r="B104" i="2"/>
  <c r="A104" i="2"/>
  <c r="P103" i="2"/>
  <c r="K103" i="2" s="1"/>
  <c r="M103" i="2" s="1"/>
  <c r="B103" i="2"/>
  <c r="A103" i="2"/>
  <c r="P102" i="2"/>
  <c r="K102" i="2" s="1"/>
  <c r="M102" i="2" s="1"/>
  <c r="B102" i="2"/>
  <c r="A102" i="2"/>
  <c r="P101" i="2"/>
  <c r="K101" i="2" s="1"/>
  <c r="M101" i="2" s="1"/>
  <c r="B101" i="2"/>
  <c r="A101" i="2"/>
  <c r="P100" i="2"/>
  <c r="K100" i="2" s="1"/>
  <c r="M100" i="2" s="1"/>
  <c r="B100" i="2"/>
  <c r="A100" i="2"/>
  <c r="P99" i="2"/>
  <c r="K99" i="2" s="1"/>
  <c r="M99" i="2" s="1"/>
  <c r="B99" i="2"/>
  <c r="A99" i="2"/>
  <c r="P98" i="2"/>
  <c r="K98" i="2" s="1"/>
  <c r="M98" i="2" s="1"/>
  <c r="B98" i="2"/>
  <c r="A98" i="2"/>
  <c r="P97" i="2"/>
  <c r="K97" i="2" s="1"/>
  <c r="M97" i="2" s="1"/>
  <c r="B97" i="2"/>
  <c r="A97" i="2"/>
  <c r="P96" i="2"/>
  <c r="K96" i="2" s="1"/>
  <c r="M96" i="2" s="1"/>
  <c r="B96" i="2"/>
  <c r="A96" i="2"/>
  <c r="P95" i="2"/>
  <c r="K95" i="2" s="1"/>
  <c r="M95" i="2" s="1"/>
  <c r="B95" i="2"/>
  <c r="A95" i="2"/>
  <c r="P94" i="2"/>
  <c r="K94" i="2" s="1"/>
  <c r="M94" i="2" s="1"/>
  <c r="B94" i="2"/>
  <c r="A94" i="2"/>
  <c r="P93" i="2"/>
  <c r="K93" i="2" s="1"/>
  <c r="M93" i="2" s="1"/>
  <c r="B93" i="2"/>
  <c r="A93" i="2"/>
  <c r="P92" i="2"/>
  <c r="K92" i="2" s="1"/>
  <c r="M92" i="2" s="1"/>
  <c r="B92" i="2"/>
  <c r="A92" i="2"/>
  <c r="P91" i="2"/>
  <c r="K91" i="2" s="1"/>
  <c r="M91" i="2" s="1"/>
  <c r="B91" i="2"/>
  <c r="A91" i="2"/>
  <c r="P90" i="2"/>
  <c r="K90" i="2" s="1"/>
  <c r="M90" i="2" s="1"/>
  <c r="B90" i="2"/>
  <c r="A90" i="2"/>
  <c r="P89" i="2"/>
  <c r="K89" i="2" s="1"/>
  <c r="M89" i="2" s="1"/>
  <c r="B89" i="2"/>
  <c r="A89" i="2"/>
  <c r="P88" i="2"/>
  <c r="K88" i="2" s="1"/>
  <c r="M88" i="2" s="1"/>
  <c r="B88" i="2"/>
  <c r="A88" i="2"/>
  <c r="P87" i="2"/>
  <c r="K87" i="2" s="1"/>
  <c r="M87" i="2" s="1"/>
  <c r="B87" i="2"/>
  <c r="A87" i="2"/>
  <c r="P86" i="2"/>
  <c r="K86" i="2" s="1"/>
  <c r="M86" i="2" s="1"/>
  <c r="B86" i="2"/>
  <c r="A86" i="2"/>
  <c r="P85" i="2"/>
  <c r="K85" i="2" s="1"/>
  <c r="M85" i="2" s="1"/>
  <c r="B85" i="2"/>
  <c r="A85" i="2"/>
  <c r="P84" i="2"/>
  <c r="K84" i="2" s="1"/>
  <c r="M84" i="2" s="1"/>
  <c r="B84" i="2"/>
  <c r="A84" i="2"/>
  <c r="P83" i="2"/>
  <c r="K83" i="2" s="1"/>
  <c r="M83" i="2" s="1"/>
  <c r="B83" i="2"/>
  <c r="A83" i="2"/>
  <c r="P82" i="2"/>
  <c r="K82" i="2" s="1"/>
  <c r="M82" i="2" s="1"/>
  <c r="B82" i="2"/>
  <c r="A82" i="2"/>
  <c r="P81" i="2"/>
  <c r="K81" i="2" s="1"/>
  <c r="M81" i="2" s="1"/>
  <c r="B81" i="2"/>
  <c r="A81" i="2"/>
  <c r="P80" i="2"/>
  <c r="K80" i="2" s="1"/>
  <c r="M80" i="2" s="1"/>
  <c r="B80" i="2"/>
  <c r="A80" i="2"/>
  <c r="P79" i="2"/>
  <c r="K79" i="2" s="1"/>
  <c r="M79" i="2" s="1"/>
  <c r="B79" i="2"/>
  <c r="A79" i="2"/>
  <c r="P78" i="2"/>
  <c r="K78" i="2" s="1"/>
  <c r="M78" i="2" s="1"/>
  <c r="B78" i="2"/>
  <c r="A78" i="2"/>
  <c r="P77" i="2"/>
  <c r="K77" i="2" s="1"/>
  <c r="M77" i="2" s="1"/>
  <c r="B77" i="2"/>
  <c r="A77" i="2"/>
  <c r="P76" i="2"/>
  <c r="K76" i="2" s="1"/>
  <c r="M76" i="2" s="1"/>
  <c r="B76" i="2"/>
  <c r="A76" i="2"/>
  <c r="P75" i="2"/>
  <c r="K75" i="2" s="1"/>
  <c r="M75" i="2" s="1"/>
  <c r="B75" i="2"/>
  <c r="A75" i="2"/>
  <c r="P74" i="2"/>
  <c r="K74" i="2" s="1"/>
  <c r="M74" i="2" s="1"/>
  <c r="B74" i="2"/>
  <c r="A74" i="2"/>
  <c r="P73" i="2"/>
  <c r="K73" i="2" s="1"/>
  <c r="M73" i="2" s="1"/>
  <c r="B73" i="2"/>
  <c r="A73" i="2"/>
  <c r="P72" i="2"/>
  <c r="K72" i="2" s="1"/>
  <c r="M72" i="2" s="1"/>
  <c r="B72" i="2"/>
  <c r="A72" i="2"/>
  <c r="P71" i="2"/>
  <c r="K71" i="2" s="1"/>
  <c r="M71" i="2" s="1"/>
  <c r="B71" i="2"/>
  <c r="A71" i="2"/>
  <c r="P70" i="2"/>
  <c r="K70" i="2" s="1"/>
  <c r="M70" i="2" s="1"/>
  <c r="B70" i="2"/>
  <c r="A70" i="2"/>
  <c r="P69" i="2"/>
  <c r="K69" i="2" s="1"/>
  <c r="M69" i="2" s="1"/>
  <c r="B69" i="2"/>
  <c r="A69" i="2"/>
  <c r="P68" i="2"/>
  <c r="K68" i="2" s="1"/>
  <c r="M68" i="2" s="1"/>
  <c r="B68" i="2"/>
  <c r="A68" i="2"/>
  <c r="P67" i="2"/>
  <c r="K67" i="2" s="1"/>
  <c r="M67" i="2" s="1"/>
  <c r="B67" i="2"/>
  <c r="A67" i="2"/>
  <c r="P66" i="2"/>
  <c r="K66" i="2" s="1"/>
  <c r="M66" i="2" s="1"/>
  <c r="B66" i="2"/>
  <c r="A66" i="2"/>
  <c r="P65" i="2"/>
  <c r="K65" i="2" s="1"/>
  <c r="M65" i="2" s="1"/>
  <c r="B65" i="2"/>
  <c r="A65" i="2"/>
  <c r="P64" i="2"/>
  <c r="K64" i="2" s="1"/>
  <c r="M64" i="2" s="1"/>
  <c r="B64" i="2"/>
  <c r="A64" i="2"/>
  <c r="P63" i="2"/>
  <c r="K63" i="2" s="1"/>
  <c r="M63" i="2" s="1"/>
  <c r="B63" i="2"/>
  <c r="A63" i="2"/>
  <c r="P62" i="2"/>
  <c r="K62" i="2" s="1"/>
  <c r="M62" i="2" s="1"/>
  <c r="B62" i="2"/>
  <c r="A62" i="2"/>
  <c r="P61" i="2"/>
  <c r="K61" i="2" s="1"/>
  <c r="M61" i="2" s="1"/>
  <c r="B61" i="2"/>
  <c r="A61" i="2"/>
  <c r="P60" i="2"/>
  <c r="K60" i="2" s="1"/>
  <c r="M60" i="2" s="1"/>
  <c r="B60" i="2"/>
  <c r="A60" i="2"/>
  <c r="P59" i="2"/>
  <c r="K59" i="2" s="1"/>
  <c r="M59" i="2" s="1"/>
  <c r="B59" i="2"/>
  <c r="A59" i="2"/>
  <c r="P58" i="2"/>
  <c r="K58" i="2" s="1"/>
  <c r="M58" i="2" s="1"/>
  <c r="B58" i="2"/>
  <c r="A58" i="2"/>
  <c r="P57" i="2"/>
  <c r="K57" i="2" s="1"/>
  <c r="M57" i="2" s="1"/>
  <c r="B57" i="2"/>
  <c r="A57" i="2"/>
  <c r="P56" i="2"/>
  <c r="K56" i="2" s="1"/>
  <c r="M56" i="2" s="1"/>
  <c r="B56" i="2"/>
  <c r="A56" i="2"/>
  <c r="P55" i="2"/>
  <c r="K55" i="2" s="1"/>
  <c r="M55" i="2" s="1"/>
  <c r="B55" i="2"/>
  <c r="A55" i="2"/>
  <c r="P54" i="2"/>
  <c r="K54" i="2" s="1"/>
  <c r="M54" i="2" s="1"/>
  <c r="B54" i="2"/>
  <c r="A54" i="2"/>
  <c r="P53" i="2"/>
  <c r="K53" i="2" s="1"/>
  <c r="M53" i="2" s="1"/>
  <c r="B53" i="2"/>
  <c r="A53" i="2"/>
  <c r="P52" i="2"/>
  <c r="K52" i="2" s="1"/>
  <c r="M52" i="2" s="1"/>
  <c r="B52" i="2"/>
  <c r="A52" i="2"/>
  <c r="P51" i="2"/>
  <c r="K51" i="2" s="1"/>
  <c r="M51" i="2" s="1"/>
  <c r="B51" i="2"/>
  <c r="A51" i="2"/>
  <c r="P50" i="2"/>
  <c r="K50" i="2" s="1"/>
  <c r="M50" i="2" s="1"/>
  <c r="B50" i="2"/>
  <c r="A50" i="2"/>
  <c r="P49" i="2"/>
  <c r="K49" i="2" s="1"/>
  <c r="M49" i="2" s="1"/>
  <c r="B49" i="2"/>
  <c r="A49" i="2"/>
  <c r="P48" i="2"/>
  <c r="K48" i="2" s="1"/>
  <c r="M48" i="2" s="1"/>
  <c r="B48" i="2"/>
  <c r="A48" i="2"/>
  <c r="P47" i="2"/>
  <c r="K47" i="2" s="1"/>
  <c r="M47" i="2" s="1"/>
  <c r="B47" i="2"/>
  <c r="A47" i="2"/>
  <c r="P46" i="2"/>
  <c r="K46" i="2" s="1"/>
  <c r="M46" i="2" s="1"/>
  <c r="B46" i="2"/>
  <c r="A46" i="2"/>
  <c r="P45" i="2"/>
  <c r="K45" i="2" s="1"/>
  <c r="M45" i="2" s="1"/>
  <c r="B45" i="2"/>
  <c r="A45" i="2"/>
  <c r="P44" i="2"/>
  <c r="K44" i="2" s="1"/>
  <c r="M44" i="2" s="1"/>
  <c r="B44" i="2"/>
  <c r="A44" i="2"/>
  <c r="P43" i="2"/>
  <c r="K43" i="2" s="1"/>
  <c r="M43" i="2" s="1"/>
  <c r="B43" i="2"/>
  <c r="A43" i="2"/>
  <c r="P42" i="2"/>
  <c r="K42" i="2" s="1"/>
  <c r="M42" i="2" s="1"/>
  <c r="B42" i="2"/>
  <c r="A42" i="2"/>
  <c r="P41" i="2"/>
  <c r="K41" i="2" s="1"/>
  <c r="M41" i="2" s="1"/>
  <c r="B41" i="2"/>
  <c r="A41" i="2"/>
  <c r="P40" i="2"/>
  <c r="K40" i="2" s="1"/>
  <c r="M40" i="2" s="1"/>
  <c r="B40" i="2"/>
  <c r="A40" i="2"/>
  <c r="P39" i="2"/>
  <c r="K39" i="2" s="1"/>
  <c r="M39" i="2" s="1"/>
  <c r="B39" i="2"/>
  <c r="A39" i="2"/>
  <c r="P38" i="2"/>
  <c r="K38" i="2" s="1"/>
  <c r="M38" i="2" s="1"/>
  <c r="B38" i="2"/>
  <c r="A38" i="2"/>
  <c r="P37" i="2"/>
  <c r="K37" i="2" s="1"/>
  <c r="M37" i="2" s="1"/>
  <c r="B37" i="2"/>
  <c r="A37" i="2"/>
  <c r="P36" i="2"/>
  <c r="K36" i="2" s="1"/>
  <c r="M36" i="2" s="1"/>
  <c r="B36" i="2"/>
  <c r="A36" i="2"/>
  <c r="P35" i="2"/>
  <c r="K35" i="2" s="1"/>
  <c r="M35" i="2" s="1"/>
  <c r="B35" i="2"/>
  <c r="A35" i="2"/>
  <c r="P34" i="2"/>
  <c r="K34" i="2" s="1"/>
  <c r="M34" i="2" s="1"/>
  <c r="P33" i="2"/>
  <c r="K33" i="2" s="1"/>
  <c r="M33" i="2" s="1"/>
  <c r="B33" i="2"/>
  <c r="A33" i="2"/>
  <c r="P32" i="2"/>
  <c r="K32" i="2" s="1"/>
  <c r="M32" i="2" s="1"/>
  <c r="B32" i="2"/>
  <c r="A32" i="2"/>
  <c r="P31" i="2"/>
  <c r="K31" i="2" s="1"/>
  <c r="M31" i="2" s="1"/>
  <c r="B31" i="2"/>
  <c r="A31" i="2"/>
  <c r="P30" i="2"/>
  <c r="K30" i="2" s="1"/>
  <c r="M30" i="2" s="1"/>
  <c r="B30" i="2"/>
  <c r="A30" i="2"/>
  <c r="P29" i="2"/>
  <c r="K29" i="2" s="1"/>
  <c r="M29" i="2" s="1"/>
  <c r="B29" i="2"/>
  <c r="A29" i="2"/>
  <c r="P28" i="2"/>
  <c r="K28" i="2" s="1"/>
  <c r="M28" i="2" s="1"/>
  <c r="B28" i="2"/>
  <c r="A28" i="2"/>
  <c r="P27" i="2"/>
  <c r="K27" i="2" s="1"/>
  <c r="M27" i="2" s="1"/>
  <c r="B27" i="2"/>
  <c r="A27" i="2"/>
  <c r="P26" i="2"/>
  <c r="K26" i="2" s="1"/>
  <c r="M26" i="2" s="1"/>
  <c r="B26" i="2"/>
  <c r="A26" i="2"/>
  <c r="P25" i="2"/>
  <c r="K25" i="2" s="1"/>
  <c r="M25" i="2" s="1"/>
  <c r="B25" i="2"/>
  <c r="A25" i="2"/>
  <c r="P24" i="2"/>
  <c r="K24" i="2" s="1"/>
  <c r="M24" i="2" s="1"/>
  <c r="B24" i="2"/>
  <c r="A24" i="2"/>
  <c r="P23" i="2"/>
  <c r="K23" i="2" s="1"/>
  <c r="M23" i="2" s="1"/>
  <c r="B23" i="2"/>
  <c r="A23" i="2"/>
  <c r="P22" i="2"/>
  <c r="K22" i="2" s="1"/>
  <c r="M22" i="2" s="1"/>
  <c r="B22" i="2"/>
  <c r="A22" i="2"/>
  <c r="P21" i="2"/>
  <c r="K21" i="2" s="1"/>
  <c r="M21" i="2" s="1"/>
  <c r="B21" i="2"/>
  <c r="A21" i="2"/>
  <c r="P20" i="2"/>
  <c r="K20" i="2" s="1"/>
  <c r="M20" i="2" s="1"/>
  <c r="B20" i="2"/>
  <c r="A20" i="2"/>
  <c r="P19" i="2"/>
  <c r="K19" i="2" s="1"/>
  <c r="M19" i="2" s="1"/>
  <c r="B19" i="2"/>
  <c r="A19" i="2"/>
  <c r="P18" i="2"/>
  <c r="K18" i="2" s="1"/>
  <c r="M18" i="2" s="1"/>
  <c r="B18" i="2"/>
  <c r="A18" i="2"/>
  <c r="P17" i="2"/>
  <c r="K17" i="2" s="1"/>
  <c r="M17" i="2" s="1"/>
  <c r="B17" i="2"/>
  <c r="A17" i="2"/>
  <c r="P16" i="2"/>
  <c r="K16" i="2" s="1"/>
  <c r="M16" i="2" s="1"/>
  <c r="B16" i="2"/>
  <c r="A16" i="2"/>
  <c r="P15" i="2"/>
  <c r="K15" i="2" s="1"/>
  <c r="M15" i="2" s="1"/>
  <c r="B15" i="2"/>
  <c r="A15" i="2"/>
  <c r="P14" i="2"/>
  <c r="K14" i="2" s="1"/>
  <c r="M14" i="2" s="1"/>
  <c r="B14" i="2"/>
  <c r="A14" i="2"/>
  <c r="P13" i="2"/>
  <c r="K13" i="2" s="1"/>
  <c r="M13" i="2" s="1"/>
  <c r="B13" i="2"/>
  <c r="A13" i="2"/>
  <c r="P12" i="2"/>
  <c r="K12" i="2" s="1"/>
  <c r="M12" i="2" s="1"/>
  <c r="B12" i="2"/>
  <c r="A12" i="2"/>
  <c r="P11" i="2"/>
  <c r="K11" i="2" s="1"/>
  <c r="M11" i="2" s="1"/>
  <c r="B11" i="2"/>
  <c r="A11" i="2"/>
  <c r="P10" i="2"/>
  <c r="K10" i="2" s="1"/>
  <c r="M10" i="2" s="1"/>
  <c r="B10" i="2"/>
  <c r="A10" i="2"/>
  <c r="P9" i="2"/>
  <c r="K9" i="2" s="1"/>
  <c r="M9" i="2" s="1"/>
  <c r="B9" i="2"/>
  <c r="A9" i="2"/>
  <c r="P8" i="2"/>
  <c r="K8" i="2" s="1"/>
  <c r="M8" i="2" s="1"/>
  <c r="B8" i="2"/>
  <c r="A8" i="2"/>
  <c r="P7" i="2"/>
  <c r="K7" i="2" s="1"/>
  <c r="M7" i="2" s="1"/>
  <c r="B7" i="2"/>
  <c r="A7" i="2"/>
  <c r="P6" i="2"/>
  <c r="K6" i="2" s="1"/>
  <c r="M6" i="2" s="1"/>
  <c r="B6" i="2"/>
  <c r="A6" i="2"/>
  <c r="P5" i="2"/>
  <c r="K5" i="2" s="1"/>
  <c r="M5" i="2" s="1"/>
  <c r="B5" i="2"/>
  <c r="A5" i="2"/>
  <c r="F3" i="2"/>
  <c r="J2" i="2" s="1"/>
  <c r="O2" i="2"/>
  <c r="N2" i="2"/>
  <c r="L2" i="2"/>
  <c r="R6" i="2" l="1"/>
  <c r="R7" i="2"/>
  <c r="R10" i="2"/>
  <c r="R12" i="2"/>
  <c r="R8" i="2"/>
  <c r="R13" i="2"/>
  <c r="R9" i="2"/>
  <c r="R14" i="2"/>
  <c r="R15" i="2"/>
  <c r="R5" i="2"/>
  <c r="G64" i="1" a="1"/>
  <c r="G64" i="1" s="1"/>
  <c r="K64" i="1" s="1"/>
  <c r="R11" i="2"/>
  <c r="G12" i="1" a="1"/>
  <c r="G12" i="1" s="1"/>
  <c r="D12" i="1" s="1"/>
  <c r="G56" i="1" a="1"/>
  <c r="G56" i="1" s="1"/>
  <c r="D56" i="1" s="1"/>
  <c r="G71" i="1" a="1"/>
  <c r="G71" i="1" s="1"/>
  <c r="F71" i="1" s="1"/>
  <c r="G113" i="1" a="1"/>
  <c r="G113" i="1" s="1"/>
  <c r="K113" i="1" s="1"/>
  <c r="G10" i="1" a="1"/>
  <c r="G10" i="1" s="1"/>
  <c r="E10" i="1" s="1"/>
  <c r="G115" i="1" a="1"/>
  <c r="G115" i="1" s="1"/>
  <c r="D115" i="1" s="1"/>
  <c r="G99" i="1" a="1"/>
  <c r="G99" i="1" s="1"/>
  <c r="F99" i="1" s="1"/>
  <c r="G139" i="1" a="1"/>
  <c r="G139" i="1" s="1"/>
  <c r="F139" i="1" s="1"/>
  <c r="G13" i="1" a="1"/>
  <c r="G13" i="1" s="1"/>
  <c r="E13" i="1" s="1"/>
  <c r="G29" i="1" a="1"/>
  <c r="G29" i="1" s="1"/>
  <c r="F29" i="1" s="1"/>
  <c r="G39" i="1" a="1"/>
  <c r="G39" i="1" s="1"/>
  <c r="C39" i="1" s="1"/>
  <c r="G14" i="1" a="1"/>
  <c r="G14" i="1" s="1"/>
  <c r="E14" i="1" s="1"/>
  <c r="G18" i="1" a="1"/>
  <c r="G18" i="1" s="1"/>
  <c r="F18" i="1" s="1"/>
  <c r="G30" i="1" a="1"/>
  <c r="G30" i="1" s="1"/>
  <c r="C30" i="1" s="1"/>
  <c r="G42" i="1" a="1"/>
  <c r="G42" i="1" s="1"/>
  <c r="J42" i="1" s="1"/>
  <c r="G67" i="1" a="1"/>
  <c r="G67" i="1" s="1"/>
  <c r="C67" i="1" s="1"/>
  <c r="G72" i="1" a="1"/>
  <c r="G72" i="1" s="1"/>
  <c r="D72" i="1" s="1"/>
  <c r="G102" i="1" a="1"/>
  <c r="G102" i="1" s="1"/>
  <c r="H102" i="1" s="1"/>
  <c r="G121" i="1" a="1"/>
  <c r="G121" i="1" s="1"/>
  <c r="K121" i="1" s="1"/>
  <c r="G20" i="1" a="1"/>
  <c r="G20" i="1" s="1"/>
  <c r="B20" i="1" s="1"/>
  <c r="G85" i="1" a="1"/>
  <c r="G85" i="1" s="1"/>
  <c r="B85" i="1" s="1"/>
  <c r="G21" i="1" a="1"/>
  <c r="G21" i="1" s="1"/>
  <c r="H21" i="1" s="1"/>
  <c r="G31" i="1" a="1"/>
  <c r="G31" i="1" s="1"/>
  <c r="F31" i="1" s="1"/>
  <c r="G46" i="1" a="1"/>
  <c r="G46" i="1" s="1"/>
  <c r="E46" i="1" s="1"/>
  <c r="G57" i="1" a="1"/>
  <c r="G57" i="1" s="1"/>
  <c r="H57" i="1" s="1"/>
  <c r="G74" i="1" a="1"/>
  <c r="G74" i="1" s="1"/>
  <c r="A74" i="1" s="1"/>
  <c r="G86" i="1" a="1"/>
  <c r="G86" i="1" s="1"/>
  <c r="E86" i="1" s="1"/>
  <c r="G105" i="1" a="1"/>
  <c r="G105" i="1" s="1"/>
  <c r="B105" i="1" s="1"/>
  <c r="G130" i="1" a="1"/>
  <c r="G130" i="1" s="1"/>
  <c r="F130" i="1" s="1"/>
  <c r="P2" i="2"/>
  <c r="G16" i="1" a="1"/>
  <c r="G16" i="1" s="1"/>
  <c r="D16" i="1" s="1"/>
  <c r="G68" i="1" a="1"/>
  <c r="G68" i="1" s="1"/>
  <c r="H68" i="1" s="1"/>
  <c r="G103" i="1" a="1"/>
  <c r="G103" i="1" s="1"/>
  <c r="B103" i="1" s="1"/>
  <c r="G22" i="1" a="1"/>
  <c r="G22" i="1" s="1"/>
  <c r="D22" i="1" s="1"/>
  <c r="G33" i="1" a="1"/>
  <c r="G33" i="1" s="1"/>
  <c r="F33" i="1" s="1"/>
  <c r="G47" i="1" a="1"/>
  <c r="G47" i="1" s="1"/>
  <c r="D47" i="1" s="1"/>
  <c r="G77" i="1" a="1"/>
  <c r="G77" i="1" s="1"/>
  <c r="F77" i="1" s="1"/>
  <c r="G87" i="1" a="1"/>
  <c r="G87" i="1" s="1"/>
  <c r="A87" i="1" s="1"/>
  <c r="G108" i="1" a="1"/>
  <c r="G108" i="1" s="1"/>
  <c r="H108" i="1" s="1"/>
  <c r="G131" i="1" a="1"/>
  <c r="G131" i="1" s="1"/>
  <c r="B131" i="1" s="1"/>
  <c r="G45" i="1" a="1"/>
  <c r="G45" i="1" s="1"/>
  <c r="C45" i="1" s="1"/>
  <c r="G128" i="1" a="1"/>
  <c r="G128" i="1" s="1"/>
  <c r="E128" i="1" s="1"/>
  <c r="G9" i="1" a="1"/>
  <c r="G9" i="1" s="1"/>
  <c r="F9" i="1" s="1"/>
  <c r="G24" i="1" a="1"/>
  <c r="G24" i="1" s="1"/>
  <c r="J24" i="1" s="1"/>
  <c r="G49" i="1" a="1"/>
  <c r="G49" i="1" s="1"/>
  <c r="A49" i="1" s="1"/>
  <c r="G58" i="1" a="1"/>
  <c r="G58" i="1" s="1"/>
  <c r="A58" i="1" s="1"/>
  <c r="G80" i="1" a="1"/>
  <c r="G80" i="1" s="1"/>
  <c r="K80" i="1" s="1"/>
  <c r="G89" i="1" a="1"/>
  <c r="G89" i="1" s="1"/>
  <c r="D89" i="1" s="1"/>
  <c r="G110" i="1" a="1"/>
  <c r="G110" i="1" s="1"/>
  <c r="E110" i="1" s="1"/>
  <c r="G134" i="1" a="1"/>
  <c r="G134" i="1" s="1"/>
  <c r="J134" i="1" s="1"/>
  <c r="G25" i="1" a="1"/>
  <c r="G25" i="1" s="1"/>
  <c r="B25" i="1" s="1"/>
  <c r="G36" i="1" a="1"/>
  <c r="G36" i="1" s="1"/>
  <c r="F36" i="1" s="1"/>
  <c r="G53" i="1" a="1"/>
  <c r="G53" i="1" s="1"/>
  <c r="F53" i="1" s="1"/>
  <c r="G59" i="1" a="1"/>
  <c r="G59" i="1" s="1"/>
  <c r="F59" i="1" s="1"/>
  <c r="G69" i="1" a="1"/>
  <c r="G69" i="1" s="1"/>
  <c r="J69" i="1" s="1"/>
  <c r="G81" i="1" a="1"/>
  <c r="G81" i="1" s="1"/>
  <c r="J81" i="1" s="1"/>
  <c r="G91" i="1" a="1"/>
  <c r="G91" i="1" s="1"/>
  <c r="J91" i="1" s="1"/>
  <c r="G112" i="1" a="1"/>
  <c r="G112" i="1" s="1"/>
  <c r="J112" i="1" s="1"/>
  <c r="G136" i="1" a="1"/>
  <c r="G136" i="1" s="1"/>
  <c r="A136" i="1" s="1"/>
  <c r="G119" i="1" a="1"/>
  <c r="G119" i="1" s="1"/>
  <c r="B119" i="1" s="1"/>
  <c r="G17" i="1" a="1"/>
  <c r="G17" i="1" s="1"/>
  <c r="K17" i="1" s="1"/>
  <c r="G27" i="1" a="1"/>
  <c r="G27" i="1" s="1"/>
  <c r="H27" i="1" s="1"/>
  <c r="G38" i="1" a="1"/>
  <c r="G38" i="1" s="1"/>
  <c r="H38" i="1" s="1"/>
  <c r="G54" i="1" a="1"/>
  <c r="G54" i="1" s="1"/>
  <c r="D54" i="1" s="1"/>
  <c r="G61" i="1" a="1"/>
  <c r="G61" i="1" s="1"/>
  <c r="B61" i="1" s="1"/>
  <c r="G70" i="1" a="1"/>
  <c r="G70" i="1" s="1"/>
  <c r="H70" i="1" s="1"/>
  <c r="G82" i="1" a="1"/>
  <c r="G82" i="1" s="1"/>
  <c r="F82" i="1" s="1"/>
  <c r="G94" i="1" a="1"/>
  <c r="G94" i="1" s="1"/>
  <c r="E94" i="1" s="1"/>
  <c r="K10" i="1"/>
  <c r="G150" i="1" a="1"/>
  <c r="G150" i="1" s="1"/>
  <c r="E150" i="1" s="1"/>
  <c r="G125" i="1" a="1"/>
  <c r="G125" i="1" s="1"/>
  <c r="A125" i="1" s="1"/>
  <c r="G101" i="1" a="1"/>
  <c r="G101" i="1" s="1"/>
  <c r="E101" i="1" s="1"/>
  <c r="G98" i="1" a="1"/>
  <c r="G98" i="1" s="1"/>
  <c r="J98" i="1" s="1"/>
  <c r="G92" i="1" a="1"/>
  <c r="G92" i="1" s="1"/>
  <c r="A92" i="1" s="1"/>
  <c r="G83" i="1" a="1"/>
  <c r="G83" i="1" s="1"/>
  <c r="J83" i="1" s="1"/>
  <c r="G78" i="1" a="1"/>
  <c r="G78" i="1" s="1"/>
  <c r="E78" i="1" s="1"/>
  <c r="G62" i="1" a="1"/>
  <c r="G62" i="1" s="1"/>
  <c r="E62" i="1" s="1"/>
  <c r="G51" i="1" a="1"/>
  <c r="G51" i="1" s="1"/>
  <c r="B51" i="1" s="1"/>
  <c r="G44" i="1" a="1"/>
  <c r="G44" i="1" s="1"/>
  <c r="H44" i="1" s="1"/>
  <c r="G40" i="1" a="1"/>
  <c r="G40" i="1" s="1"/>
  <c r="C40" i="1" s="1"/>
  <c r="G37" i="1" a="1"/>
  <c r="G37" i="1" s="1"/>
  <c r="A37" i="1" s="1"/>
  <c r="G35" i="1" a="1"/>
  <c r="G35" i="1" s="1"/>
  <c r="A35" i="1" s="1"/>
  <c r="G28" i="1" a="1"/>
  <c r="G28" i="1" s="1"/>
  <c r="K28" i="1" s="1"/>
  <c r="G11" i="1" a="1"/>
  <c r="G11" i="1" s="1"/>
  <c r="A11" i="1" s="1"/>
  <c r="G142" i="1" a="1"/>
  <c r="G142" i="1" s="1"/>
  <c r="F142" i="1" s="1"/>
  <c r="G138" i="1" a="1"/>
  <c r="G138" i="1" s="1"/>
  <c r="K138" i="1" s="1"/>
  <c r="G132" i="1" a="1"/>
  <c r="G132" i="1" s="1"/>
  <c r="B132" i="1" s="1"/>
  <c r="G127" i="1" a="1"/>
  <c r="G127" i="1" s="1"/>
  <c r="H127" i="1" s="1"/>
  <c r="G117" i="1" a="1"/>
  <c r="G117" i="1" s="1"/>
  <c r="F117" i="1" s="1"/>
  <c r="G114" i="1" a="1"/>
  <c r="G114" i="1" s="1"/>
  <c r="B114" i="1" s="1"/>
  <c r="G106" i="1" a="1"/>
  <c r="G106" i="1" s="1"/>
  <c r="D106" i="1" s="1"/>
  <c r="G135" i="1" a="1"/>
  <c r="G135" i="1" s="1"/>
  <c r="G129" i="1" a="1"/>
  <c r="G129" i="1" s="1"/>
  <c r="K129" i="1" s="1"/>
  <c r="G124" i="1" a="1"/>
  <c r="G124" i="1" s="1"/>
  <c r="H124" i="1" s="1"/>
  <c r="G122" i="1" a="1"/>
  <c r="G122" i="1" s="1"/>
  <c r="B122" i="1" s="1"/>
  <c r="G88" i="1" a="1"/>
  <c r="G88" i="1" s="1"/>
  <c r="J88" i="1" s="1"/>
  <c r="G79" i="1" a="1"/>
  <c r="G79" i="1" s="1"/>
  <c r="G76" i="1" a="1"/>
  <c r="G76" i="1" s="1"/>
  <c r="J76" i="1" s="1"/>
  <c r="G73" i="1" a="1"/>
  <c r="G73" i="1" s="1"/>
  <c r="E73" i="1" s="1"/>
  <c r="G66" i="1" a="1"/>
  <c r="G66" i="1" s="1"/>
  <c r="J66" i="1" s="1"/>
  <c r="G65" i="1" a="1"/>
  <c r="G65" i="1" s="1"/>
  <c r="A65" i="1" s="1"/>
  <c r="G63" i="1" a="1"/>
  <c r="G63" i="1" s="1"/>
  <c r="G52" i="1" a="1"/>
  <c r="G52" i="1" s="1"/>
  <c r="D52" i="1" s="1"/>
  <c r="G48" i="1" a="1"/>
  <c r="G48" i="1" s="1"/>
  <c r="K48" i="1" s="1"/>
  <c r="G41" i="1" a="1"/>
  <c r="G41" i="1" s="1"/>
  <c r="G32" i="1" a="1"/>
  <c r="G32" i="1" s="1"/>
  <c r="K32" i="1" s="1"/>
  <c r="G26" i="1" a="1"/>
  <c r="G26" i="1" s="1"/>
  <c r="G43" i="1" a="1"/>
  <c r="G43" i="1" s="1"/>
  <c r="J43" i="1" s="1"/>
  <c r="G19" i="1" a="1"/>
  <c r="G19" i="1" s="1"/>
  <c r="D19" i="1" s="1"/>
  <c r="G141" i="1" a="1"/>
  <c r="G141" i="1" s="1"/>
  <c r="F141" i="1" s="1"/>
  <c r="G137" i="1" a="1"/>
  <c r="G137" i="1" s="1"/>
  <c r="C137" i="1" s="1"/>
  <c r="G120" i="1" a="1"/>
  <c r="G120" i="1" s="1"/>
  <c r="C120" i="1" s="1"/>
  <c r="G116" i="1" a="1"/>
  <c r="G116" i="1" s="1"/>
  <c r="D116" i="1" s="1"/>
  <c r="G111" i="1" a="1"/>
  <c r="G111" i="1" s="1"/>
  <c r="D111" i="1" s="1"/>
  <c r="G109" i="1" a="1"/>
  <c r="G109" i="1" s="1"/>
  <c r="A109" i="1" s="1"/>
  <c r="G104" i="1" a="1"/>
  <c r="G104" i="1" s="1"/>
  <c r="G96" i="1" a="1"/>
  <c r="G96" i="1" s="1"/>
  <c r="D96" i="1" s="1"/>
  <c r="G90" i="1" a="1"/>
  <c r="G90" i="1" s="1"/>
  <c r="J90" i="1" s="1"/>
  <c r="G84" i="1" a="1"/>
  <c r="G84" i="1" s="1"/>
  <c r="B84" i="1" s="1"/>
  <c r="G75" i="1" a="1"/>
  <c r="G75" i="1" s="1"/>
  <c r="D75" i="1" s="1"/>
  <c r="G60" i="1" a="1"/>
  <c r="G60" i="1" s="1"/>
  <c r="E60" i="1" s="1"/>
  <c r="G55" i="1" a="1"/>
  <c r="G55" i="1" s="1"/>
  <c r="C55" i="1" s="1"/>
  <c r="G50" i="1" a="1"/>
  <c r="G50" i="1" s="1"/>
  <c r="F50" i="1" s="1"/>
  <c r="G34" i="1" a="1"/>
  <c r="G34" i="1" s="1"/>
  <c r="B34" i="1" s="1"/>
  <c r="G23" i="1" a="1"/>
  <c r="G23" i="1" s="1"/>
  <c r="G15" i="1" a="1"/>
  <c r="G15" i="1" s="1"/>
  <c r="J15" i="1" s="1"/>
  <c r="G140" i="1" a="1"/>
  <c r="G140" i="1" s="1"/>
  <c r="F140" i="1" s="1"/>
  <c r="G126" i="1" a="1"/>
  <c r="G126" i="1" s="1"/>
  <c r="F126" i="1" s="1"/>
  <c r="G133" i="1" a="1"/>
  <c r="G133" i="1" s="1"/>
  <c r="C133" i="1" s="1"/>
  <c r="G123" i="1" a="1"/>
  <c r="G123" i="1" s="1"/>
  <c r="F123" i="1" s="1"/>
  <c r="G118" i="1" a="1"/>
  <c r="G118" i="1" s="1"/>
  <c r="F118" i="1" s="1"/>
  <c r="G107" i="1" a="1"/>
  <c r="G107" i="1" s="1"/>
  <c r="E107" i="1" s="1"/>
  <c r="G100" i="1" a="1"/>
  <c r="G100" i="1" s="1"/>
  <c r="A100" i="1" s="1"/>
  <c r="G97" i="1" a="1"/>
  <c r="G97" i="1" s="1"/>
  <c r="J97" i="1" s="1"/>
  <c r="G95" i="1" a="1"/>
  <c r="G95" i="1" s="1"/>
  <c r="G93" i="1" a="1"/>
  <c r="G93" i="1" s="1"/>
  <c r="E93" i="1" s="1"/>
  <c r="G145" i="1" a="1"/>
  <c r="G145" i="1" s="1"/>
  <c r="D145" i="1" s="1"/>
  <c r="G144" i="1" a="1"/>
  <c r="G144" i="1" s="1"/>
  <c r="H144" i="1" s="1"/>
  <c r="G149" i="1" a="1"/>
  <c r="G149" i="1" s="1"/>
  <c r="E149" i="1" s="1"/>
  <c r="H12" i="1"/>
  <c r="H56" i="1"/>
  <c r="K16" i="1"/>
  <c r="J64" i="1"/>
  <c r="I64" i="1" s="1"/>
  <c r="C64" i="1"/>
  <c r="M2" i="2"/>
  <c r="G143" i="1" a="1"/>
  <c r="G143" i="1" s="1"/>
  <c r="G146" i="1" a="1"/>
  <c r="G146" i="1" s="1"/>
  <c r="G147" i="1" a="1"/>
  <c r="G147" i="1" s="1"/>
  <c r="G148" i="1" a="1"/>
  <c r="G148" i="1" s="1"/>
  <c r="K2" i="2"/>
  <c r="C82" i="1" l="1"/>
  <c r="A12" i="1"/>
  <c r="F12" i="1"/>
  <c r="E12" i="1"/>
  <c r="F16" i="1"/>
  <c r="B16" i="1"/>
  <c r="A16" i="1"/>
  <c r="H16" i="1"/>
  <c r="E16" i="1"/>
  <c r="J16" i="1"/>
  <c r="A10" i="1"/>
  <c r="D10" i="1"/>
  <c r="D64" i="1"/>
  <c r="A56" i="1"/>
  <c r="E64" i="1"/>
  <c r="J10" i="1"/>
  <c r="H64" i="1"/>
  <c r="A64" i="1"/>
  <c r="F64" i="1"/>
  <c r="B64" i="1"/>
  <c r="E71" i="1"/>
  <c r="B71" i="1"/>
  <c r="K56" i="1"/>
  <c r="I56" i="1" s="1"/>
  <c r="B12" i="1"/>
  <c r="H71" i="1"/>
  <c r="J39" i="1"/>
  <c r="C56" i="1"/>
  <c r="J12" i="1"/>
  <c r="J71" i="1"/>
  <c r="B56" i="1"/>
  <c r="K12" i="1"/>
  <c r="H128" i="1"/>
  <c r="F56" i="1"/>
  <c r="J56" i="1"/>
  <c r="E56" i="1"/>
  <c r="F47" i="1"/>
  <c r="D20" i="1"/>
  <c r="K20" i="1"/>
  <c r="C12" i="1"/>
  <c r="H14" i="1"/>
  <c r="H18" i="1"/>
  <c r="J36" i="1"/>
  <c r="F24" i="1"/>
  <c r="C10" i="1"/>
  <c r="B10" i="1"/>
  <c r="F10" i="1"/>
  <c r="E22" i="1"/>
  <c r="K86" i="1"/>
  <c r="H105" i="1"/>
  <c r="E105" i="1"/>
  <c r="J105" i="1"/>
  <c r="K94" i="1"/>
  <c r="F86" i="1"/>
  <c r="B33" i="1"/>
  <c r="C14" i="1"/>
  <c r="K71" i="1"/>
  <c r="C71" i="1"/>
  <c r="K39" i="1"/>
  <c r="I39" i="1" s="1"/>
  <c r="A71" i="1"/>
  <c r="D71" i="1"/>
  <c r="J29" i="1"/>
  <c r="B102" i="1"/>
  <c r="D29" i="1"/>
  <c r="B29" i="1"/>
  <c r="B125" i="1"/>
  <c r="C105" i="1"/>
  <c r="K119" i="1"/>
  <c r="H94" i="1"/>
  <c r="C139" i="1"/>
  <c r="H130" i="1"/>
  <c r="B136" i="1"/>
  <c r="D33" i="1"/>
  <c r="K9" i="1"/>
  <c r="D113" i="1"/>
  <c r="E136" i="1"/>
  <c r="D9" i="1"/>
  <c r="F113" i="1"/>
  <c r="C86" i="1"/>
  <c r="B9" i="1"/>
  <c r="K14" i="1"/>
  <c r="A33" i="1"/>
  <c r="J113" i="1"/>
  <c r="I113" i="1" s="1"/>
  <c r="E113" i="1"/>
  <c r="J86" i="1"/>
  <c r="H9" i="1"/>
  <c r="F14" i="1"/>
  <c r="H113" i="1"/>
  <c r="F136" i="1"/>
  <c r="C136" i="1"/>
  <c r="H25" i="1"/>
  <c r="A113" i="1"/>
  <c r="A86" i="1"/>
  <c r="E25" i="1"/>
  <c r="A9" i="1"/>
  <c r="B14" i="1"/>
  <c r="K136" i="1"/>
  <c r="D25" i="1"/>
  <c r="K33" i="1"/>
  <c r="J136" i="1"/>
  <c r="B113" i="1"/>
  <c r="B86" i="1"/>
  <c r="J14" i="1"/>
  <c r="J82" i="1"/>
  <c r="C113" i="1"/>
  <c r="D86" i="1"/>
  <c r="J9" i="1"/>
  <c r="H33" i="1"/>
  <c r="J33" i="1"/>
  <c r="A14" i="1"/>
  <c r="H86" i="1"/>
  <c r="E9" i="1"/>
  <c r="E33" i="1"/>
  <c r="C9" i="1"/>
  <c r="C33" i="1"/>
  <c r="D14" i="1"/>
  <c r="A13" i="1"/>
  <c r="C15" i="1"/>
  <c r="F30" i="1"/>
  <c r="A77" i="1"/>
  <c r="J115" i="1"/>
  <c r="B115" i="1"/>
  <c r="H115" i="1"/>
  <c r="E30" i="1"/>
  <c r="K125" i="1"/>
  <c r="J132" i="1"/>
  <c r="D122" i="1"/>
  <c r="J138" i="1"/>
  <c r="I138" i="1" s="1"/>
  <c r="E57" i="1"/>
  <c r="E29" i="1"/>
  <c r="F102" i="1"/>
  <c r="K57" i="1"/>
  <c r="H150" i="1"/>
  <c r="C102" i="1"/>
  <c r="C150" i="1"/>
  <c r="E91" i="1"/>
  <c r="H29" i="1"/>
  <c r="B57" i="1"/>
  <c r="A110" i="1"/>
  <c r="J150" i="1"/>
  <c r="A51" i="1"/>
  <c r="C29" i="1"/>
  <c r="K102" i="1"/>
  <c r="B91" i="1"/>
  <c r="J45" i="1"/>
  <c r="K29" i="1"/>
  <c r="A29" i="1"/>
  <c r="B139" i="1"/>
  <c r="E67" i="1"/>
  <c r="K108" i="1"/>
  <c r="H138" i="1"/>
  <c r="J141" i="1"/>
  <c r="A139" i="1"/>
  <c r="E70" i="1"/>
  <c r="K134" i="1"/>
  <c r="I134" i="1" s="1"/>
  <c r="C138" i="1"/>
  <c r="B141" i="1"/>
  <c r="F150" i="1"/>
  <c r="A67" i="1"/>
  <c r="E80" i="1"/>
  <c r="J139" i="1"/>
  <c r="F116" i="1"/>
  <c r="C97" i="1"/>
  <c r="B83" i="1"/>
  <c r="B49" i="1"/>
  <c r="E37" i="1"/>
  <c r="H30" i="1"/>
  <c r="K130" i="1"/>
  <c r="C116" i="1"/>
  <c r="A130" i="1"/>
  <c r="D30" i="1"/>
  <c r="J30" i="1"/>
  <c r="C98" i="1"/>
  <c r="E115" i="1"/>
  <c r="A117" i="1"/>
  <c r="E77" i="1"/>
  <c r="B77" i="1"/>
  <c r="K49" i="1"/>
  <c r="B117" i="1"/>
  <c r="H17" i="1"/>
  <c r="K53" i="1"/>
  <c r="C49" i="1"/>
  <c r="C130" i="1"/>
  <c r="E85" i="1"/>
  <c r="F49" i="1"/>
  <c r="J37" i="1"/>
  <c r="C141" i="1"/>
  <c r="K90" i="1"/>
  <c r="I90" i="1" s="1"/>
  <c r="A83" i="1"/>
  <c r="J55" i="1"/>
  <c r="J28" i="1"/>
  <c r="I28" i="1" s="1"/>
  <c r="J38" i="1"/>
  <c r="E42" i="1"/>
  <c r="H76" i="1"/>
  <c r="J25" i="1"/>
  <c r="J114" i="1"/>
  <c r="D92" i="1"/>
  <c r="A25" i="1"/>
  <c r="D67" i="1"/>
  <c r="J117" i="1"/>
  <c r="B38" i="1"/>
  <c r="H80" i="1"/>
  <c r="K31" i="1"/>
  <c r="J31" i="1"/>
  <c r="E117" i="1"/>
  <c r="K38" i="1"/>
  <c r="D80" i="1"/>
  <c r="K37" i="1"/>
  <c r="A18" i="1"/>
  <c r="D31" i="1"/>
  <c r="E31" i="1"/>
  <c r="F67" i="1"/>
  <c r="H139" i="1"/>
  <c r="D37" i="1"/>
  <c r="J80" i="1"/>
  <c r="I80" i="1" s="1"/>
  <c r="B108" i="1"/>
  <c r="J60" i="1"/>
  <c r="F108" i="1"/>
  <c r="E116" i="1"/>
  <c r="J67" i="1"/>
  <c r="D60" i="1"/>
  <c r="F145" i="1"/>
  <c r="B109" i="1"/>
  <c r="E109" i="1"/>
  <c r="H145" i="1"/>
  <c r="E92" i="1"/>
  <c r="C76" i="1"/>
  <c r="H82" i="1"/>
  <c r="C114" i="1"/>
  <c r="B55" i="1"/>
  <c r="F111" i="1"/>
  <c r="C35" i="1"/>
  <c r="E145" i="1"/>
  <c r="K114" i="1"/>
  <c r="K55" i="1"/>
  <c r="H111" i="1"/>
  <c r="A76" i="1"/>
  <c r="F92" i="1"/>
  <c r="D90" i="1"/>
  <c r="A82" i="1"/>
  <c r="A123" i="1"/>
  <c r="C111" i="1"/>
  <c r="A114" i="1"/>
  <c r="D32" i="1"/>
  <c r="B123" i="1"/>
  <c r="H114" i="1"/>
  <c r="E111" i="1"/>
  <c r="C92" i="1"/>
  <c r="B32" i="1"/>
  <c r="C32" i="1"/>
  <c r="B76" i="1"/>
  <c r="J111" i="1"/>
  <c r="H92" i="1"/>
  <c r="H123" i="1"/>
  <c r="C123" i="1"/>
  <c r="J92" i="1"/>
  <c r="J32" i="1"/>
  <c r="I32" i="1" s="1"/>
  <c r="K76" i="1"/>
  <c r="I76" i="1" s="1"/>
  <c r="H35" i="1"/>
  <c r="E35" i="1"/>
  <c r="D112" i="1"/>
  <c r="F114" i="1"/>
  <c r="B92" i="1"/>
  <c r="K35" i="1"/>
  <c r="J35" i="1"/>
  <c r="E76" i="1"/>
  <c r="F35" i="1"/>
  <c r="K92" i="1"/>
  <c r="F76" i="1"/>
  <c r="H32" i="1"/>
  <c r="D55" i="1"/>
  <c r="J123" i="1"/>
  <c r="D58" i="1"/>
  <c r="A32" i="1"/>
  <c r="D76" i="1"/>
  <c r="H50" i="1"/>
  <c r="K123" i="1"/>
  <c r="B42" i="1"/>
  <c r="J27" i="1"/>
  <c r="D123" i="1"/>
  <c r="E123" i="1"/>
  <c r="K111" i="1"/>
  <c r="H55" i="1"/>
  <c r="E32" i="1"/>
  <c r="A111" i="1"/>
  <c r="B111" i="1"/>
  <c r="C144" i="1"/>
  <c r="F32" i="1"/>
  <c r="B90" i="1"/>
  <c r="K139" i="1"/>
  <c r="J109" i="1"/>
  <c r="A119" i="1"/>
  <c r="J125" i="1"/>
  <c r="F38" i="1"/>
  <c r="F80" i="1"/>
  <c r="J18" i="1"/>
  <c r="A94" i="1"/>
  <c r="C108" i="1"/>
  <c r="E24" i="1"/>
  <c r="A20" i="1"/>
  <c r="J20" i="1"/>
  <c r="B18" i="1"/>
  <c r="D136" i="1"/>
  <c r="E69" i="1"/>
  <c r="I10" i="1"/>
  <c r="F25" i="1"/>
  <c r="H119" i="1"/>
  <c r="C119" i="1"/>
  <c r="C38" i="1"/>
  <c r="C80" i="1"/>
  <c r="B94" i="1"/>
  <c r="D108" i="1"/>
  <c r="B24" i="1"/>
  <c r="H20" i="1"/>
  <c r="E139" i="1"/>
  <c r="C31" i="1"/>
  <c r="F69" i="1"/>
  <c r="J47" i="1"/>
  <c r="K18" i="1"/>
  <c r="A31" i="1"/>
  <c r="A80" i="1"/>
  <c r="H36" i="1"/>
  <c r="D94" i="1"/>
  <c r="E108" i="1"/>
  <c r="B36" i="1"/>
  <c r="A24" i="1"/>
  <c r="E20" i="1"/>
  <c r="K69" i="1"/>
  <c r="I69" i="1" s="1"/>
  <c r="H69" i="1"/>
  <c r="H137" i="1"/>
  <c r="F119" i="1"/>
  <c r="D139" i="1"/>
  <c r="B145" i="1"/>
  <c r="E119" i="1"/>
  <c r="B67" i="1"/>
  <c r="E36" i="1"/>
  <c r="B80" i="1"/>
  <c r="E28" i="1"/>
  <c r="C94" i="1"/>
  <c r="A108" i="1"/>
  <c r="K36" i="1"/>
  <c r="K24" i="1"/>
  <c r="I24" i="1" s="1"/>
  <c r="F20" i="1"/>
  <c r="E82" i="1"/>
  <c r="K47" i="1"/>
  <c r="H67" i="1"/>
  <c r="A47" i="1"/>
  <c r="E130" i="1"/>
  <c r="C44" i="1"/>
  <c r="B47" i="1"/>
  <c r="H131" i="1"/>
  <c r="J119" i="1"/>
  <c r="J140" i="1"/>
  <c r="D105" i="1"/>
  <c r="J94" i="1"/>
  <c r="J108" i="1"/>
  <c r="D36" i="1"/>
  <c r="H24" i="1"/>
  <c r="K67" i="1"/>
  <c r="E47" i="1"/>
  <c r="E38" i="1"/>
  <c r="J122" i="1"/>
  <c r="A44" i="1"/>
  <c r="J44" i="1"/>
  <c r="A42" i="1"/>
  <c r="H59" i="1"/>
  <c r="F42" i="1"/>
  <c r="E87" i="1"/>
  <c r="C42" i="1"/>
  <c r="A59" i="1"/>
  <c r="H140" i="1"/>
  <c r="B58" i="1"/>
  <c r="F27" i="1"/>
  <c r="B59" i="1"/>
  <c r="B87" i="1"/>
  <c r="C87" i="1"/>
  <c r="C140" i="1"/>
  <c r="K58" i="1"/>
  <c r="B27" i="1"/>
  <c r="A27" i="1"/>
  <c r="D49" i="1"/>
  <c r="B81" i="1"/>
  <c r="F120" i="1"/>
  <c r="F72" i="1"/>
  <c r="J46" i="1"/>
  <c r="J124" i="1"/>
  <c r="A150" i="1"/>
  <c r="J59" i="1"/>
  <c r="K15" i="1"/>
  <c r="I15" i="1" s="1"/>
  <c r="D87" i="1"/>
  <c r="D138" i="1"/>
  <c r="E99" i="1"/>
  <c r="A127" i="1"/>
  <c r="A99" i="1"/>
  <c r="F58" i="1"/>
  <c r="A72" i="1"/>
  <c r="J54" i="1"/>
  <c r="C59" i="1"/>
  <c r="J77" i="1"/>
  <c r="J21" i="1"/>
  <c r="A48" i="1"/>
  <c r="D53" i="1"/>
  <c r="K27" i="1"/>
  <c r="D15" i="1"/>
  <c r="A30" i="1"/>
  <c r="A115" i="1"/>
  <c r="C99" i="1"/>
  <c r="K120" i="1"/>
  <c r="K59" i="1"/>
  <c r="K21" i="1"/>
  <c r="C77" i="1"/>
  <c r="A21" i="1"/>
  <c r="F21" i="1"/>
  <c r="H53" i="1"/>
  <c r="B30" i="1"/>
  <c r="F87" i="1"/>
  <c r="H99" i="1"/>
  <c r="F85" i="1"/>
  <c r="H13" i="1"/>
  <c r="E40" i="1"/>
  <c r="A138" i="1"/>
  <c r="A141" i="1"/>
  <c r="D99" i="1"/>
  <c r="E58" i="1"/>
  <c r="H72" i="1"/>
  <c r="E21" i="1"/>
  <c r="E27" i="1"/>
  <c r="E54" i="1"/>
  <c r="C90" i="1"/>
  <c r="B124" i="1"/>
  <c r="K150" i="1"/>
  <c r="K141" i="1"/>
  <c r="E138" i="1"/>
  <c r="D141" i="1"/>
  <c r="A68" i="1"/>
  <c r="C115" i="1"/>
  <c r="J99" i="1"/>
  <c r="C58" i="1"/>
  <c r="K72" i="1"/>
  <c r="D21" i="1"/>
  <c r="A124" i="1"/>
  <c r="D150" i="1"/>
  <c r="E120" i="1"/>
  <c r="D68" i="1"/>
  <c r="B138" i="1"/>
  <c r="B97" i="1"/>
  <c r="E141" i="1"/>
  <c r="A97" i="1"/>
  <c r="B130" i="1"/>
  <c r="K115" i="1"/>
  <c r="B99" i="1"/>
  <c r="J51" i="1"/>
  <c r="J58" i="1"/>
  <c r="E59" i="1"/>
  <c r="K42" i="1"/>
  <c r="I42" i="1" s="1"/>
  <c r="B21" i="1"/>
  <c r="H42" i="1"/>
  <c r="K77" i="1"/>
  <c r="B17" i="1"/>
  <c r="A53" i="1"/>
  <c r="K30" i="1"/>
  <c r="K99" i="1"/>
  <c r="J85" i="1"/>
  <c r="F17" i="1"/>
  <c r="D82" i="1"/>
  <c r="D38" i="1"/>
  <c r="D59" i="1"/>
  <c r="E75" i="1"/>
  <c r="B150" i="1"/>
  <c r="F131" i="1"/>
  <c r="F138" i="1"/>
  <c r="K87" i="1"/>
  <c r="E51" i="1"/>
  <c r="H141" i="1"/>
  <c r="J87" i="1"/>
  <c r="J130" i="1"/>
  <c r="F115" i="1"/>
  <c r="H87" i="1"/>
  <c r="H58" i="1"/>
  <c r="C53" i="1"/>
  <c r="D27" i="1"/>
  <c r="D42" i="1"/>
  <c r="D77" i="1"/>
  <c r="A90" i="1"/>
  <c r="B53" i="1"/>
  <c r="H85" i="1"/>
  <c r="D130" i="1"/>
  <c r="E74" i="1"/>
  <c r="A28" i="1"/>
  <c r="H22" i="1"/>
  <c r="H121" i="1"/>
  <c r="A134" i="1"/>
  <c r="A112" i="1"/>
  <c r="E39" i="1"/>
  <c r="F74" i="1"/>
  <c r="H112" i="1"/>
  <c r="K128" i="1"/>
  <c r="J145" i="1"/>
  <c r="C106" i="1"/>
  <c r="B68" i="1"/>
  <c r="D83" i="1"/>
  <c r="D134" i="1"/>
  <c r="B106" i="1"/>
  <c r="J68" i="1"/>
  <c r="J70" i="1"/>
  <c r="B72" i="1"/>
  <c r="B22" i="1"/>
  <c r="C74" i="1"/>
  <c r="A39" i="1"/>
  <c r="F90" i="1"/>
  <c r="J128" i="1"/>
  <c r="F39" i="1"/>
  <c r="J13" i="1"/>
  <c r="K82" i="1"/>
  <c r="D70" i="1"/>
  <c r="B13" i="1"/>
  <c r="E134" i="1"/>
  <c r="J106" i="1"/>
  <c r="E96" i="1"/>
  <c r="D28" i="1"/>
  <c r="F22" i="1"/>
  <c r="J74" i="1"/>
  <c r="A26" i="1"/>
  <c r="B128" i="1"/>
  <c r="B39" i="1"/>
  <c r="A133" i="1"/>
  <c r="K112" i="1"/>
  <c r="I112" i="1" s="1"/>
  <c r="K145" i="1"/>
  <c r="F134" i="1"/>
  <c r="E106" i="1"/>
  <c r="A70" i="1"/>
  <c r="C72" i="1"/>
  <c r="D129" i="1"/>
  <c r="H78" i="1"/>
  <c r="H74" i="1"/>
  <c r="C61" i="1"/>
  <c r="K26" i="1"/>
  <c r="F128" i="1"/>
  <c r="H136" i="1"/>
  <c r="D13" i="1"/>
  <c r="A89" i="1"/>
  <c r="D74" i="1"/>
  <c r="D39" i="1"/>
  <c r="H133" i="1"/>
  <c r="B134" i="1"/>
  <c r="C142" i="1"/>
  <c r="A145" i="1"/>
  <c r="B50" i="1"/>
  <c r="C112" i="1"/>
  <c r="C145" i="1"/>
  <c r="D118" i="1"/>
  <c r="A81" i="1"/>
  <c r="C134" i="1"/>
  <c r="A106" i="1"/>
  <c r="B70" i="1"/>
  <c r="J72" i="1"/>
  <c r="H39" i="1"/>
  <c r="K13" i="1"/>
  <c r="B62" i="1"/>
  <c r="K22" i="1"/>
  <c r="K50" i="1"/>
  <c r="J22" i="1"/>
  <c r="B74" i="1"/>
  <c r="B46" i="1"/>
  <c r="J26" i="1"/>
  <c r="J121" i="1"/>
  <c r="I121" i="1" s="1"/>
  <c r="F13" i="1"/>
  <c r="F70" i="1"/>
  <c r="C70" i="1"/>
  <c r="D128" i="1"/>
  <c r="D133" i="1"/>
  <c r="C128" i="1"/>
  <c r="K106" i="1"/>
  <c r="C89" i="1"/>
  <c r="A128" i="1"/>
  <c r="H118" i="1"/>
  <c r="E83" i="1"/>
  <c r="H134" i="1"/>
  <c r="H106" i="1"/>
  <c r="F144" i="1"/>
  <c r="K70" i="1"/>
  <c r="E72" i="1"/>
  <c r="C13" i="1"/>
  <c r="K54" i="1"/>
  <c r="A22" i="1"/>
  <c r="K74" i="1"/>
  <c r="K46" i="1"/>
  <c r="B112" i="1"/>
  <c r="C91" i="1"/>
  <c r="A116" i="1"/>
  <c r="K81" i="1"/>
  <c r="I81" i="1" s="1"/>
  <c r="A91" i="1"/>
  <c r="H91" i="1"/>
  <c r="F81" i="1"/>
  <c r="B60" i="1"/>
  <c r="A45" i="1"/>
  <c r="A129" i="1"/>
  <c r="E129" i="1"/>
  <c r="B121" i="1"/>
  <c r="A36" i="1"/>
  <c r="K85" i="1"/>
  <c r="E112" i="1"/>
  <c r="F105" i="1"/>
  <c r="C69" i="1"/>
  <c r="D69" i="1"/>
  <c r="B69" i="1"/>
  <c r="A69" i="1"/>
  <c r="H31" i="1"/>
  <c r="B31" i="1"/>
  <c r="A103" i="1"/>
  <c r="F57" i="1"/>
  <c r="F110" i="1"/>
  <c r="K45" i="1"/>
  <c r="B133" i="1"/>
  <c r="C131" i="1"/>
  <c r="C117" i="1"/>
  <c r="C96" i="1"/>
  <c r="D62" i="1"/>
  <c r="F54" i="1"/>
  <c r="J102" i="1"/>
  <c r="D46" i="1"/>
  <c r="D61" i="1"/>
  <c r="J53" i="1"/>
  <c r="J40" i="1"/>
  <c r="F15" i="1"/>
  <c r="F103" i="1"/>
  <c r="H142" i="1"/>
  <c r="K133" i="1"/>
  <c r="K131" i="1"/>
  <c r="E68" i="1"/>
  <c r="H116" i="1"/>
  <c r="C81" i="1"/>
  <c r="E126" i="1"/>
  <c r="K103" i="1"/>
  <c r="F89" i="1"/>
  <c r="K68" i="1"/>
  <c r="J49" i="1"/>
  <c r="J103" i="1"/>
  <c r="E89" i="1"/>
  <c r="D119" i="1"/>
  <c r="K117" i="1"/>
  <c r="H103" i="1"/>
  <c r="C68" i="1"/>
  <c r="K60" i="1"/>
  <c r="D45" i="1"/>
  <c r="H129" i="1"/>
  <c r="H54" i="1"/>
  <c r="H96" i="1"/>
  <c r="J96" i="1"/>
  <c r="C62" i="1"/>
  <c r="C54" i="1"/>
  <c r="H46" i="1"/>
  <c r="H23" i="1"/>
  <c r="A102" i="1"/>
  <c r="F94" i="1"/>
  <c r="H77" i="1"/>
  <c r="C46" i="1"/>
  <c r="E90" i="1"/>
  <c r="E61" i="1"/>
  <c r="E50" i="1"/>
  <c r="C36" i="1"/>
  <c r="D24" i="1"/>
  <c r="A15" i="1"/>
  <c r="E103" i="1"/>
  <c r="C47" i="1"/>
  <c r="C121" i="1"/>
  <c r="B82" i="1"/>
  <c r="F112" i="1"/>
  <c r="H49" i="1"/>
  <c r="A105" i="1"/>
  <c r="H47" i="1"/>
  <c r="K25" i="1"/>
  <c r="K62" i="1"/>
  <c r="D103" i="1"/>
  <c r="C110" i="1"/>
  <c r="C103" i="1"/>
  <c r="J61" i="1"/>
  <c r="F61" i="1"/>
  <c r="F121" i="1"/>
  <c r="J89" i="1"/>
  <c r="D17" i="1"/>
  <c r="A17" i="1"/>
  <c r="C85" i="1"/>
  <c r="A85" i="1"/>
  <c r="D85" i="1"/>
  <c r="J142" i="1"/>
  <c r="E100" i="1"/>
  <c r="H110" i="1"/>
  <c r="K23" i="1"/>
  <c r="K61" i="1"/>
  <c r="B142" i="1"/>
  <c r="E45" i="1"/>
  <c r="A96" i="1"/>
  <c r="D91" i="1"/>
  <c r="D142" i="1"/>
  <c r="D100" i="1"/>
  <c r="C100" i="1"/>
  <c r="F60" i="1"/>
  <c r="F45" i="1"/>
  <c r="J129" i="1"/>
  <c r="I129" i="1" s="1"/>
  <c r="B96" i="1"/>
  <c r="A60" i="1"/>
  <c r="B45" i="1"/>
  <c r="K91" i="1"/>
  <c r="I91" i="1" s="1"/>
  <c r="E121" i="1"/>
  <c r="D131" i="1"/>
  <c r="H81" i="1"/>
  <c r="B89" i="1"/>
  <c r="H45" i="1"/>
  <c r="F129" i="1"/>
  <c r="F96" i="1"/>
  <c r="D121" i="1"/>
  <c r="J62" i="1"/>
  <c r="K110" i="1"/>
  <c r="K100" i="1"/>
  <c r="F62" i="1"/>
  <c r="E142" i="1"/>
  <c r="E131" i="1"/>
  <c r="K116" i="1"/>
  <c r="K65" i="1"/>
  <c r="D110" i="1"/>
  <c r="B100" i="1"/>
  <c r="J65" i="1"/>
  <c r="A131" i="1"/>
  <c r="H117" i="1"/>
  <c r="F91" i="1"/>
  <c r="D117" i="1"/>
  <c r="J100" i="1"/>
  <c r="F65" i="1"/>
  <c r="A107" i="1"/>
  <c r="H60" i="1"/>
  <c r="C129" i="1"/>
  <c r="K96" i="1"/>
  <c r="H62" i="1"/>
  <c r="A54" i="1"/>
  <c r="D102" i="1"/>
  <c r="F46" i="1"/>
  <c r="J17" i="1"/>
  <c r="I17" i="1" s="1"/>
  <c r="H61" i="1"/>
  <c r="E53" i="1"/>
  <c r="H37" i="1"/>
  <c r="K105" i="1"/>
  <c r="J131" i="1"/>
  <c r="D81" i="1"/>
  <c r="H89" i="1"/>
  <c r="F68" i="1"/>
  <c r="A38" i="1"/>
  <c r="J110" i="1"/>
  <c r="E81" i="1"/>
  <c r="D18" i="1"/>
  <c r="E18" i="1"/>
  <c r="B110" i="1"/>
  <c r="J57" i="1"/>
  <c r="D57" i="1"/>
  <c r="C57" i="1"/>
  <c r="A121" i="1"/>
  <c r="B129" i="1"/>
  <c r="E43" i="1"/>
  <c r="F149" i="1"/>
  <c r="C65" i="1"/>
  <c r="B65" i="1"/>
  <c r="K89" i="1"/>
  <c r="C60" i="1"/>
  <c r="A62" i="1"/>
  <c r="B54" i="1"/>
  <c r="E102" i="1"/>
  <c r="A46" i="1"/>
  <c r="A61" i="1"/>
  <c r="A57" i="1"/>
  <c r="E17" i="1"/>
  <c r="E49" i="1"/>
  <c r="D120" i="1"/>
  <c r="F75" i="1"/>
  <c r="E137" i="1"/>
  <c r="K132" i="1"/>
  <c r="H126" i="1"/>
  <c r="D140" i="1"/>
  <c r="C132" i="1"/>
  <c r="J127" i="1"/>
  <c r="E122" i="1"/>
  <c r="C84" i="1"/>
  <c r="C52" i="1"/>
  <c r="D125" i="1"/>
  <c r="A120" i="1"/>
  <c r="H75" i="1"/>
  <c r="F48" i="1"/>
  <c r="C93" i="1"/>
  <c r="F40" i="1"/>
  <c r="E48" i="1"/>
  <c r="B93" i="1"/>
  <c r="D40" i="1"/>
  <c r="K88" i="1"/>
  <c r="I88" i="1" s="1"/>
  <c r="J137" i="1"/>
  <c r="F137" i="1"/>
  <c r="B88" i="1"/>
  <c r="B126" i="1"/>
  <c r="H88" i="1"/>
  <c r="K127" i="1"/>
  <c r="A84" i="1"/>
  <c r="A140" i="1"/>
  <c r="D132" i="1"/>
  <c r="E127" i="1"/>
  <c r="F122" i="1"/>
  <c r="J84" i="1"/>
  <c r="J52" i="1"/>
  <c r="F125" i="1"/>
  <c r="H120" i="1"/>
  <c r="A75" i="1"/>
  <c r="C48" i="1"/>
  <c r="F93" i="1"/>
  <c r="H40" i="1"/>
  <c r="E15" i="1"/>
  <c r="B127" i="1"/>
  <c r="A137" i="1"/>
  <c r="E84" i="1"/>
  <c r="J126" i="1"/>
  <c r="K52" i="1"/>
  <c r="K140" i="1"/>
  <c r="E132" i="1"/>
  <c r="A122" i="1"/>
  <c r="E125" i="1"/>
  <c r="B75" i="1"/>
  <c r="B44" i="1"/>
  <c r="J48" i="1"/>
  <c r="I48" i="1" s="1"/>
  <c r="A40" i="1"/>
  <c r="A126" i="1"/>
  <c r="E88" i="1"/>
  <c r="A88" i="1"/>
  <c r="B52" i="1"/>
  <c r="B140" i="1"/>
  <c r="F132" i="1"/>
  <c r="C88" i="1"/>
  <c r="H122" i="1"/>
  <c r="B120" i="1"/>
  <c r="J75" i="1"/>
  <c r="K44" i="1"/>
  <c r="B40" i="1"/>
  <c r="A93" i="1"/>
  <c r="D137" i="1"/>
  <c r="E52" i="1"/>
  <c r="K126" i="1"/>
  <c r="K84" i="1"/>
  <c r="E140" i="1"/>
  <c r="A132" i="1"/>
  <c r="F127" i="1"/>
  <c r="H125" i="1"/>
  <c r="J120" i="1"/>
  <c r="D48" i="1"/>
  <c r="C75" i="1"/>
  <c r="D44" i="1"/>
  <c r="K40" i="1"/>
  <c r="B15" i="1"/>
  <c r="H15" i="1"/>
  <c r="K137" i="1"/>
  <c r="C125" i="1"/>
  <c r="C126" i="1"/>
  <c r="B137" i="1"/>
  <c r="D84" i="1"/>
  <c r="D126" i="1"/>
  <c r="H132" i="1"/>
  <c r="K75" i="1"/>
  <c r="B48" i="1"/>
  <c r="H48" i="1"/>
  <c r="H90" i="1"/>
  <c r="H93" i="1"/>
  <c r="K135" i="1"/>
  <c r="J135" i="1"/>
  <c r="F135" i="1"/>
  <c r="D107" i="1"/>
  <c r="C118" i="1"/>
  <c r="E118" i="1"/>
  <c r="K118" i="1"/>
  <c r="J118" i="1"/>
  <c r="C109" i="1"/>
  <c r="H109" i="1"/>
  <c r="D109" i="1"/>
  <c r="F73" i="1"/>
  <c r="D73" i="1"/>
  <c r="H73" i="1"/>
  <c r="C73" i="1"/>
  <c r="A73" i="1"/>
  <c r="B73" i="1"/>
  <c r="K73" i="1"/>
  <c r="J73" i="1"/>
  <c r="F83" i="1"/>
  <c r="K83" i="1"/>
  <c r="I83" i="1" s="1"/>
  <c r="H83" i="1"/>
  <c r="C83" i="1"/>
  <c r="A104" i="1"/>
  <c r="B104" i="1"/>
  <c r="F104" i="1"/>
  <c r="E104" i="1"/>
  <c r="J34" i="1"/>
  <c r="J144" i="1"/>
  <c r="F107" i="1"/>
  <c r="A43" i="1"/>
  <c r="B78" i="1"/>
  <c r="A34" i="1"/>
  <c r="E11" i="1"/>
  <c r="A50" i="1"/>
  <c r="H28" i="1"/>
  <c r="B26" i="1"/>
  <c r="E55" i="1"/>
  <c r="A55" i="1"/>
  <c r="F55" i="1"/>
  <c r="E114" i="1"/>
  <c r="D114" i="1"/>
  <c r="B35" i="1"/>
  <c r="D35" i="1"/>
  <c r="J149" i="1"/>
  <c r="B149" i="1"/>
  <c r="H135" i="1"/>
  <c r="A149" i="1"/>
  <c r="A118" i="1"/>
  <c r="H104" i="1"/>
  <c r="C104" i="1"/>
  <c r="A144" i="1"/>
  <c r="B107" i="1"/>
  <c r="F28" i="1"/>
  <c r="B43" i="1"/>
  <c r="K78" i="1"/>
  <c r="C50" i="1"/>
  <c r="J93" i="1"/>
  <c r="H26" i="1"/>
  <c r="F133" i="1"/>
  <c r="E133" i="1"/>
  <c r="J133" i="1"/>
  <c r="B116" i="1"/>
  <c r="J116" i="1"/>
  <c r="F41" i="1"/>
  <c r="J41" i="1"/>
  <c r="E41" i="1"/>
  <c r="H41" i="1"/>
  <c r="A41" i="1"/>
  <c r="K41" i="1"/>
  <c r="C41" i="1"/>
  <c r="B41" i="1"/>
  <c r="D41" i="1"/>
  <c r="F79" i="1"/>
  <c r="J79" i="1"/>
  <c r="E79" i="1"/>
  <c r="C79" i="1"/>
  <c r="B79" i="1"/>
  <c r="A79" i="1"/>
  <c r="K79" i="1"/>
  <c r="H79" i="1"/>
  <c r="D79" i="1"/>
  <c r="C37" i="1"/>
  <c r="B37" i="1"/>
  <c r="F37" i="1"/>
  <c r="E98" i="1"/>
  <c r="F98" i="1"/>
  <c r="D98" i="1"/>
  <c r="H98" i="1"/>
  <c r="A98" i="1"/>
  <c r="K98" i="1"/>
  <c r="I98" i="1" s="1"/>
  <c r="B98" i="1"/>
  <c r="F11" i="1"/>
  <c r="C11" i="1"/>
  <c r="B11" i="1"/>
  <c r="K11" i="1"/>
  <c r="J11" i="1"/>
  <c r="H149" i="1"/>
  <c r="F43" i="1"/>
  <c r="A78" i="1"/>
  <c r="K34" i="1"/>
  <c r="K149" i="1"/>
  <c r="J104" i="1"/>
  <c r="K144" i="1"/>
  <c r="J107" i="1"/>
  <c r="D78" i="1"/>
  <c r="H11" i="1"/>
  <c r="J50" i="1"/>
  <c r="E26" i="1"/>
  <c r="F88" i="1"/>
  <c r="D88" i="1"/>
  <c r="D127" i="1"/>
  <c r="C127" i="1"/>
  <c r="H101" i="1"/>
  <c r="D101" i="1"/>
  <c r="C101" i="1"/>
  <c r="J101" i="1"/>
  <c r="A101" i="1"/>
  <c r="K101" i="1"/>
  <c r="B101" i="1"/>
  <c r="F101" i="1"/>
  <c r="H43" i="1"/>
  <c r="D43" i="1"/>
  <c r="D104" i="1"/>
  <c r="B144" i="1"/>
  <c r="C107" i="1"/>
  <c r="C43" i="1"/>
  <c r="C78" i="1"/>
  <c r="K93" i="1"/>
  <c r="F26" i="1"/>
  <c r="F95" i="1"/>
  <c r="E95" i="1"/>
  <c r="C95" i="1"/>
  <c r="B95" i="1"/>
  <c r="K95" i="1"/>
  <c r="J95" i="1"/>
  <c r="H95" i="1"/>
  <c r="A95" i="1"/>
  <c r="D95" i="1"/>
  <c r="H84" i="1"/>
  <c r="F84" i="1"/>
  <c r="H52" i="1"/>
  <c r="F52" i="1"/>
  <c r="A52" i="1"/>
  <c r="K122" i="1"/>
  <c r="C122" i="1"/>
  <c r="F44" i="1"/>
  <c r="E44" i="1"/>
  <c r="C34" i="1"/>
  <c r="K66" i="1"/>
  <c r="I66" i="1" s="1"/>
  <c r="A66" i="1"/>
  <c r="B66" i="1"/>
  <c r="D66" i="1"/>
  <c r="F66" i="1"/>
  <c r="E66" i="1"/>
  <c r="H66" i="1"/>
  <c r="C149" i="1"/>
  <c r="D135" i="1"/>
  <c r="C135" i="1"/>
  <c r="K104" i="1"/>
  <c r="D144" i="1"/>
  <c r="K107" i="1"/>
  <c r="E34" i="1"/>
  <c r="K43" i="1"/>
  <c r="I43" i="1" s="1"/>
  <c r="J78" i="1"/>
  <c r="D11" i="1"/>
  <c r="D93" i="1"/>
  <c r="D26" i="1"/>
  <c r="K97" i="1"/>
  <c r="I97" i="1" s="1"/>
  <c r="F97" i="1"/>
  <c r="D97" i="1"/>
  <c r="E97" i="1"/>
  <c r="H97" i="1"/>
  <c r="F63" i="1"/>
  <c r="J63" i="1"/>
  <c r="E63" i="1"/>
  <c r="C63" i="1"/>
  <c r="B63" i="1"/>
  <c r="D63" i="1"/>
  <c r="A63" i="1"/>
  <c r="K63" i="1"/>
  <c r="H63" i="1"/>
  <c r="E124" i="1"/>
  <c r="K124" i="1"/>
  <c r="C124" i="1"/>
  <c r="D124" i="1"/>
  <c r="F124" i="1"/>
  <c r="F51" i="1"/>
  <c r="C51" i="1"/>
  <c r="K51" i="1"/>
  <c r="D51" i="1"/>
  <c r="H51" i="1"/>
  <c r="D34" i="1"/>
  <c r="F34" i="1"/>
  <c r="C66" i="1"/>
  <c r="A135" i="1"/>
  <c r="D149" i="1"/>
  <c r="B135" i="1"/>
  <c r="E135" i="1"/>
  <c r="F109" i="1"/>
  <c r="B118" i="1"/>
  <c r="K109" i="1"/>
  <c r="F106" i="1"/>
  <c r="E144" i="1"/>
  <c r="H107" i="1"/>
  <c r="F78" i="1"/>
  <c r="B28" i="1"/>
  <c r="D50" i="1"/>
  <c r="H34" i="1"/>
  <c r="F100" i="1"/>
  <c r="H100" i="1"/>
  <c r="A23" i="1"/>
  <c r="J23" i="1"/>
  <c r="E23" i="1"/>
  <c r="D23" i="1"/>
  <c r="B23" i="1"/>
  <c r="F23" i="1"/>
  <c r="E19" i="1"/>
  <c r="J19" i="1"/>
  <c r="H19" i="1"/>
  <c r="F19" i="1"/>
  <c r="B19" i="1"/>
  <c r="A19" i="1"/>
  <c r="K19" i="1"/>
  <c r="D65" i="1"/>
  <c r="E65" i="1"/>
  <c r="H65" i="1"/>
  <c r="K142" i="1"/>
  <c r="A142" i="1"/>
  <c r="B147" i="1"/>
  <c r="K147" i="1"/>
  <c r="A147" i="1"/>
  <c r="J147" i="1"/>
  <c r="H147" i="1"/>
  <c r="F147" i="1"/>
  <c r="E147" i="1"/>
  <c r="D147" i="1"/>
  <c r="C147" i="1"/>
  <c r="I16" i="1"/>
  <c r="B143" i="1"/>
  <c r="F143" i="1"/>
  <c r="E143" i="1"/>
  <c r="D143" i="1"/>
  <c r="C143" i="1"/>
  <c r="K143" i="1"/>
  <c r="A143" i="1"/>
  <c r="H143" i="1"/>
  <c r="J143" i="1"/>
  <c r="J146" i="1"/>
  <c r="C146" i="1"/>
  <c r="F146" i="1"/>
  <c r="B146" i="1"/>
  <c r="K146" i="1"/>
  <c r="A146" i="1"/>
  <c r="H146" i="1"/>
  <c r="E146" i="1"/>
  <c r="D146" i="1"/>
  <c r="J148" i="1"/>
  <c r="C148" i="1"/>
  <c r="F148" i="1"/>
  <c r="H148" i="1"/>
  <c r="E148" i="1"/>
  <c r="D148" i="1"/>
  <c r="B148" i="1"/>
  <c r="K148" i="1"/>
  <c r="A148" i="1"/>
  <c r="I20" i="1" l="1"/>
  <c r="I9" i="1"/>
  <c r="I71" i="1"/>
  <c r="I106" i="1"/>
  <c r="I12" i="1"/>
  <c r="I36" i="1"/>
  <c r="I94" i="1"/>
  <c r="I86" i="1"/>
  <c r="C16" i="1"/>
  <c r="I105" i="1"/>
  <c r="I29" i="1"/>
  <c r="I119" i="1"/>
  <c r="I14" i="1"/>
  <c r="I82" i="1"/>
  <c r="I136" i="1"/>
  <c r="I141" i="1"/>
  <c r="I130" i="1"/>
  <c r="I108" i="1"/>
  <c r="I132" i="1"/>
  <c r="I115" i="1"/>
  <c r="I33" i="1"/>
  <c r="I139" i="1"/>
  <c r="I45" i="1"/>
  <c r="I125" i="1"/>
  <c r="I60" i="1"/>
  <c r="I150" i="1"/>
  <c r="I37" i="1"/>
  <c r="I57" i="1"/>
  <c r="I30" i="1"/>
  <c r="I53" i="1"/>
  <c r="I111" i="1"/>
  <c r="I114" i="1"/>
  <c r="I67" i="1"/>
  <c r="I102" i="1"/>
  <c r="I27" i="1"/>
  <c r="I54" i="1"/>
  <c r="I96" i="1"/>
  <c r="I55" i="1"/>
  <c r="I117" i="1"/>
  <c r="I87" i="1"/>
  <c r="I31" i="1"/>
  <c r="I49" i="1"/>
  <c r="I74" i="1"/>
  <c r="I140" i="1"/>
  <c r="I89" i="1"/>
  <c r="I51" i="1"/>
  <c r="I68" i="1"/>
  <c r="I109" i="1"/>
  <c r="I58" i="1"/>
  <c r="I38" i="1"/>
  <c r="I122" i="1"/>
  <c r="I25" i="1"/>
  <c r="I142" i="1"/>
  <c r="I35" i="1"/>
  <c r="I92" i="1"/>
  <c r="I46" i="1"/>
  <c r="I99" i="1"/>
  <c r="I13" i="1"/>
  <c r="I70" i="1"/>
  <c r="I123" i="1"/>
  <c r="I44" i="1"/>
  <c r="I52" i="1"/>
  <c r="I116" i="1"/>
  <c r="I77" i="1"/>
  <c r="I145" i="1"/>
  <c r="I59" i="1"/>
  <c r="I47" i="1"/>
  <c r="I18" i="1"/>
  <c r="I23" i="1"/>
  <c r="I103" i="1"/>
  <c r="I133" i="1"/>
  <c r="I128" i="1"/>
  <c r="I75" i="1"/>
  <c r="I72" i="1"/>
  <c r="I26" i="1"/>
  <c r="I40" i="1"/>
  <c r="I62" i="1"/>
  <c r="I21" i="1"/>
  <c r="I85" i="1"/>
  <c r="I50" i="1"/>
  <c r="I65" i="1"/>
  <c r="I22" i="1"/>
  <c r="I120" i="1"/>
  <c r="I124" i="1"/>
  <c r="I110" i="1"/>
  <c r="I34" i="1"/>
  <c r="I126" i="1"/>
  <c r="I127" i="1"/>
  <c r="I100" i="1"/>
  <c r="I61" i="1"/>
  <c r="I147" i="1"/>
  <c r="I144" i="1"/>
  <c r="I93" i="1"/>
  <c r="I149" i="1"/>
  <c r="I107" i="1"/>
  <c r="I135" i="1"/>
  <c r="I131" i="1"/>
  <c r="I63" i="1"/>
  <c r="I104" i="1"/>
  <c r="I19" i="1"/>
  <c r="I148" i="1"/>
  <c r="I11" i="1"/>
  <c r="I118" i="1"/>
  <c r="I95" i="1"/>
  <c r="I101" i="1"/>
  <c r="I137" i="1"/>
  <c r="I84" i="1"/>
  <c r="I73" i="1"/>
  <c r="I78" i="1"/>
  <c r="J152" i="1"/>
  <c r="I143" i="1"/>
  <c r="I79" i="1"/>
  <c r="I146" i="1"/>
  <c r="I41" i="1"/>
  <c r="C17" i="1" l="1"/>
  <c r="I152" i="1"/>
  <c r="J6" i="1" s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</calcChain>
</file>

<file path=xl/sharedStrings.xml><?xml version="1.0" encoding="utf-8"?>
<sst xmlns="http://schemas.openxmlformats.org/spreadsheetml/2006/main" count="866" uniqueCount="567">
  <si>
    <r>
      <rPr>
        <b/>
        <sz val="20"/>
        <color rgb="FF000000"/>
        <rFont val="Calibri"/>
        <family val="2"/>
      </rPr>
      <t xml:space="preserve">STATEMENT OF ACCOUNT
</t>
    </r>
    <r>
      <rPr>
        <sz val="10"/>
        <color rgb="FF000000"/>
        <rFont val="Calibri"/>
        <family val="2"/>
      </rPr>
      <t>Strategic Partner - Kiwi Auto Motors
138 Hutt Park Road Gracefield
Lower Hutt Wellington 5010 NEW ZEALAND</t>
    </r>
  </si>
  <si>
    <t>As At 26 August  2024</t>
  </si>
  <si>
    <t>Bank Acct. no.: 12-3237-0032186-00</t>
  </si>
  <si>
    <t>Attention: DON Rajapaksa</t>
  </si>
  <si>
    <t>TOTAL DUE AMOUNT:</t>
  </si>
  <si>
    <t>Date</t>
  </si>
  <si>
    <t>KAP INV#</t>
  </si>
  <si>
    <t>Shipments</t>
  </si>
  <si>
    <t>ETD</t>
  </si>
  <si>
    <t>ETA</t>
  </si>
  <si>
    <t>Year Make Model</t>
  </si>
  <si>
    <t>Chassis</t>
  </si>
  <si>
    <t>Due Date</t>
  </si>
  <si>
    <t>Invoice Amount Due</t>
  </si>
  <si>
    <t>Deposit Due</t>
  </si>
  <si>
    <t xml:space="preserve">TOTAL DUE NZD  </t>
  </si>
  <si>
    <t>Strategic Partner - Kiwi Auto Motors - Invoice Activity</t>
  </si>
  <si>
    <t>Averaage Car Cost</t>
  </si>
  <si>
    <t>Dep. Req.</t>
  </si>
  <si>
    <t>Dep. Paid</t>
  </si>
  <si>
    <t>Dep. Due</t>
  </si>
  <si>
    <t>Pay/Claim</t>
  </si>
  <si>
    <t>Price Adj.</t>
  </si>
  <si>
    <t>Total Outstanding</t>
  </si>
  <si>
    <t>Transaction Date</t>
  </si>
  <si>
    <t>Invoice Number</t>
  </si>
  <si>
    <t>Hyperlink</t>
  </si>
  <si>
    <t>SP Customer</t>
  </si>
  <si>
    <t>Invoice Amount</t>
  </si>
  <si>
    <t>Deposit Required</t>
  </si>
  <si>
    <t>Deposit Paid</t>
  </si>
  <si>
    <t>Payment/Claims</t>
  </si>
  <si>
    <t>Price Adgustment</t>
  </si>
  <si>
    <t>Amount Outstanding</t>
  </si>
  <si>
    <t>Stock Origin</t>
  </si>
  <si>
    <t>Vessel</t>
  </si>
  <si>
    <t>Remark 1</t>
  </si>
  <si>
    <t>MR2A Released:</t>
  </si>
  <si>
    <t>Strategic Partner - Kiwi Motors</t>
  </si>
  <si>
    <t>NZ Stock</t>
  </si>
  <si>
    <t>Elegant Ace 75A</t>
  </si>
  <si>
    <t>INV-15949</t>
  </si>
  <si>
    <t>CWEFWN-117590</t>
  </si>
  <si>
    <t>https://www.ibcauto.com/vehicle/checklist?crypt=%5E%D2%D0%E5%98%E1%D1%CC%9E%C6%71%A1%98%94%6E%9D%6B%99%E1%A1%AD%CA%AC%9F%CA%95%58%A6%DF%C5%AA%E3%D9%A9%68%91%DD%E2%AC%CA%AB%AB%6C%92%DE%D0%CE%9A%D7%A1%6F%69%87%B9%86%B9%BE%A7%DB%A7%C5%DE%D1%D1%A8%95%89%E0%A5</t>
  </si>
  <si>
    <t>2012 NISSAN LAFESTA</t>
  </si>
  <si>
    <t>Frontier Ace 192A</t>
  </si>
  <si>
    <t>INV-15969</t>
  </si>
  <si>
    <t>ZE1-017955</t>
  </si>
  <si>
    <t>https://www.ibcauto.com/vehicle/checklist?crypt=%5E%D2%D0%E5%98%E1%D1%CC%9E%C6%71%A1%97%98%6A%9E%70%99%E1%A1%AD%CA%AC%9F%CA%95%58%A6%DF%C5%AA%E3%D9%A9%68%91%DD%E2%AC%CA%AB%AB%6C%92%DE%D0%CE%9A%D7%A1%6F%69%87%B9%86%B9%BE%A7%DB%A7%C5%DE%D1%D1%A8%95%89%E0%A5</t>
  </si>
  <si>
    <t>2018 NISSAN LEAF</t>
  </si>
  <si>
    <t>INV-15959</t>
  </si>
  <si>
    <t>NHP10-2215568</t>
  </si>
  <si>
    <t>https://www.ibcauto.com/vehicle/checklist?crypt=%5E%D2%D0%E5%98%E1%D1%CC%9E%C6%71%A1%96%98%67%9B%6C%99%E1%A1%AD%CA%AC%9F%CA%95%58%A6%DF%C5%AA%E3%D9%A9%68%91%DD%E2%AC%CA%AB%AB%6C%92%DE%D0%CE%9A%D7%A1%6F%69%87%B9%86%B9%BE%A7%DB%A7%C5%DE%D1%D1%A8%95%89%E0%A5</t>
  </si>
  <si>
    <t>2013 TOYOTA AQUA</t>
  </si>
  <si>
    <t>INV-15943</t>
  </si>
  <si>
    <t>ZC83S-118228</t>
  </si>
  <si>
    <t>https://www.ibcauto.com/vehicle/checklist?crypt=%5E%D2%D0%E5%98%E1%D1%CC%9E%C6%71%A1%96%98%6E%9C%69%99%E1%A1%AD%CA%AC%9F%CA%95%58%A6%DF%C5%AA%E3%D9%A9%68%91%DD%E2%AC%CA%AB%AB%6C%92%DE%D0%CE%9A%D7%A1%6F%69%87%B9%86%B9%BE%A7%DB%A7%C5%DE%D1%D1%A8%95%89%E0%A5</t>
  </si>
  <si>
    <t>2018 SUZUKI SWIFT</t>
  </si>
  <si>
    <t>Palmela 191A</t>
  </si>
  <si>
    <t>INV-15961</t>
  </si>
  <si>
    <t>NKE165-8040261</t>
  </si>
  <si>
    <t>https://www.ibcauto.com/vehicle/checklist?crypt=%5E%D2%D0%E5%98%E1%D1%CC%9E%C6%71%A1%97%93%66%A1%70%99%E1%A1%AD%CA%AC%9F%CA%95%58%A6%DF%C5%AA%E3%D9%A9%68%91%DD%E2%AC%CA%AB%AB%6C%92%DE%D0%CE%9A%D7%A1%6F%69%87%B9%86%B9%BE%A7%DB%A7%C5%DE%D1%D1%A8%95%89%E0%A5</t>
  </si>
  <si>
    <t>2016 TOYOTA COROLLA FIELDER</t>
  </si>
  <si>
    <t>Price reduction $400/Price reduction $900</t>
  </si>
  <si>
    <t>INV-16297</t>
  </si>
  <si>
    <t>KEEFW-103928</t>
  </si>
  <si>
    <t>https://www.ibcauto.com/vehicle/checklist?crypt=%5E%D2%D0%E5%98%E1%D1%CC%9E%C6%71%A1%94%97%66%A0%68%99%E1%A1%AD%CA%AC%9F%CA%95%58%A6%DF%C5%AA%E3%D9%A9%68%91%DD%E2%AC%CA%AB%AB%6C%92%DE%D0%CE%9A%D7%A1%6F%69%87%B9%86%B9%BE%A7%DB%A7%C5%DE%D1%D1%A8%95%89%E0%A5</t>
  </si>
  <si>
    <t>2012 MAZDA CX-5</t>
  </si>
  <si>
    <t>ATNZ Stocks</t>
  </si>
  <si>
    <t>INV-16303</t>
  </si>
  <si>
    <t>WBAXL12040DT99283</t>
  </si>
  <si>
    <t>https://www.ibcauto.com/vehicle/checklist?crypt=%5E%D2%D0%E5%98%E1%D1%CC%9E%C6%71%A1%95%9A%6B%9C%70%99%E1%A1%AD%CA%AC%9F%CA%95%58%A6%DF%C5%AA%E3%D9%A9%68%91%DD%E2%AC%CA%AB%AB%6C%92%DE%D0%CE%9A%D7%A1%6F%69%87%B9%86%B9%BE%A7%DB%A7%C5%DE%D1%D1%A8%95%89%E0%A5</t>
  </si>
  <si>
    <t>2012 BMW 523I</t>
  </si>
  <si>
    <t>INV-16289</t>
  </si>
  <si>
    <t>ZE1-003899</t>
  </si>
  <si>
    <t>https://www.ibcauto.com/vehicle/checklist?crypt=%5E%D2%D0%E5%98%E1%D1%CC%9E%C6%71%A1%97%91%68%A2%6A%99%E1%A1%AD%CA%AC%9F%CA%95%58%A6%DF%C5%AA%E3%D9%A9%68%91%DD%E2%AC%CA%AB%AB%6C%92%DE%D0%CE%9A%D7%A1%6F%69%87%B9%86%B9%BE%A7%DB%A7%C5%DE%D1%D1%A8%95%89%E0%A5</t>
  </si>
  <si>
    <t>2017 NISSAN LEAF</t>
  </si>
  <si>
    <t>OBO</t>
  </si>
  <si>
    <t>Palmela 192A</t>
  </si>
  <si>
    <t>INV-16284</t>
  </si>
  <si>
    <t>AZE0-224414</t>
  </si>
  <si>
    <t>https://www.ibcauto.com/vehicle/checklist?crypt=%5E%D2%D0%E5%98%E1%D1%CC%9E%C6%71%A1%96%9A%6A%9F%6A%99%E1%A1%AD%CA%AC%9F%CA%95%58%A6%DF%C5%AA%E3%D9%A9%68%91%DD%E2%AC%CA%AB%AB%6C%92%DE%D0%CE%9A%D7%A1%6F%69%87%B9%86%B9%BE%A7%DB%A7%C5%DE%D1%D1%A8%95%89%E0%A5</t>
  </si>
  <si>
    <t>Dugong Ace 22A</t>
  </si>
  <si>
    <t>INV-16282</t>
  </si>
  <si>
    <t>AZE0-061109</t>
  </si>
  <si>
    <t>https://www.ibcauto.com/vehicle/checklist?crypt=%5E%D2%D0%E5%98%E1%D1%CC%9E%C6%71%A1%97%97%6D%9C%6B%99%E1%A1%AD%CA%AC%9F%CA%95%58%A6%DF%C5%AA%E3%D9%A9%68%91%DD%E2%AC%CA%AB%AB%6C%92%DE%D0%CE%9A%D7%A1%6F%69%87%B9%86%B9%BE%A7%DB%A7%C5%DE%D1%D1%A8%95%89%E0%A5</t>
  </si>
  <si>
    <t>2013 NISSAN LEAF</t>
  </si>
  <si>
    <t>INV-16293</t>
  </si>
  <si>
    <t>ZE0-017765</t>
  </si>
  <si>
    <t>https://www.ibcauto.com/vehicle/checklist?crypt=%5E%D2%D0%E5%98%E1%D1%CC%9E%C6%71%A1%96%9A%6D%A2%67%99%E1%A1%AD%CA%AC%9F%CA%95%58%A6%DF%C5%AA%E3%D9%A9%68%91%DD%E2%AC%CA%AB%AB%6C%92%DE%D0%CE%9A%D7%A1%6F%69%87%B9%86%B9%BE%A7%DB%A7%C5%DE%D1%D1%A8%95%89%E0%A5</t>
  </si>
  <si>
    <t>2012 NISSAN LEAF</t>
  </si>
  <si>
    <t>INV-17440</t>
  </si>
  <si>
    <t>WDD2452342J246371</t>
  </si>
  <si>
    <t>https://www.ibcauto.com/vehicle/checklist?crypt=%5E%D2%D0%E5%98%E1%D1%CC%9E%C6%71%9F%98%94%69%9C%6E%99%E1%A1%AD%CA%AC%9F%CA%95%58%A6%DF%C5%AA%E3%D9%A9%68%91%DD%E2%AC%CA%AB%AB%6C%92%DE%D0%CE%9A%D7%A1%6F%69%87%B9%86%B9%BE%A7%DB%A7%C5%DE%D1%D1%A8%95%89%E0%A5</t>
  </si>
  <si>
    <t>2007 MERCEDES-BENZ B200</t>
  </si>
  <si>
    <t>TRIUMPH ACE 147A</t>
  </si>
  <si>
    <t>INV-18033</t>
  </si>
  <si>
    <t>GM4-1003890</t>
  </si>
  <si>
    <t>Not IBC Unit</t>
  </si>
  <si>
    <t>2014 Honda Grace</t>
  </si>
  <si>
    <t xml:space="preserve">Trade in </t>
  </si>
  <si>
    <t>INV-18058</t>
  </si>
  <si>
    <t>JZS161-0024303</t>
  </si>
  <si>
    <t>https://www.ibcauto.com/vehicle/checklist?crypt=%5E%D2%D0%E5%98%E1%D1%CC%9E%C6%71%A0%9D%94%69%9D%6A%99%E1%A1%AD%CA%AC%9F%CA%95%58%A6%DF%C5%AA%E3%D9%A9%68%91%DD%E2%AC%CA%AB%AB%6C%92%DE%D0%CE%9A%D7%A1%6F%69%87%B9%86%B9%BE%A7%DB%A7%C5%DE%D1%D1%A8%95%89%E0%A5</t>
  </si>
  <si>
    <t>2000 TOYOTA ARISTO</t>
  </si>
  <si>
    <t>Prestige Ace 177A</t>
  </si>
  <si>
    <t>INV-18244</t>
  </si>
  <si>
    <t>NHP10-6314830</t>
  </si>
  <si>
    <t>2014 TOYOTA AQUA</t>
  </si>
  <si>
    <t>INV-18984</t>
  </si>
  <si>
    <t>RR5-1003610</t>
  </si>
  <si>
    <t>https://www.ibcauto.com/vehicle/checklist?crypt=%5E%D2%D0%E5%98%E1%D1%CC%9E%C6%71%A0%98%91%6B%A0%6E%99%E1%A1%AD%CA%AC%9F%CA%95%58%A6%DF%C5%AA%E3%D9%A9%68%91%DD%E2%AC%CA%AB%AB%6C%92%DE%D0%CE%9A%D7%A1%6F%69%87%B9%86%B9%BE%A7%DB%A7%C5%DE%D1%D1%A8%95%89%E0%A5</t>
  </si>
  <si>
    <t>2007HONDAELYSION</t>
  </si>
  <si>
    <t>GARDENIA ACE 103A </t>
  </si>
  <si>
    <t>INV-19583</t>
  </si>
  <si>
    <t>WAUZZZF4XGA109448</t>
  </si>
  <si>
    <t>https://www.ibcauto.com/vehicle/checklist?crypt=%5E%D2%D0%E5%98%E1%D1%CC%9E%C6%71%A3%98%92%6E%A2%6B%99%E1%A1%AD%CA%AC%9F%CA%95%58%A6%DF%C5%AA%E3%D9%A9%68%91%DD%E2%AC%CA%AB%AB%6C%92%DE%D0%CE%9A%D7%A1%6F%69%87%B9%86%B9%BE%A7%DB%A7%C5%DE%D1%D1%A8%95%89%E0%A5</t>
  </si>
  <si>
    <t>2016 AUDI A4</t>
  </si>
  <si>
    <t>BELUGA  ACE(KB) 51A</t>
  </si>
  <si>
    <t>INV-19585</t>
  </si>
  <si>
    <t>E12-357848</t>
  </si>
  <si>
    <t>https://www.ibcauto.com/vehicle/checklist?crypt=%5E%CF%DE%DE%A0%B6%DC%DB%93%CC%9F%D1%D6%87%9F%CF%AD%D8%D6%A1%9C%D1%D4s%9Fbej%A0%94</t>
  </si>
  <si>
    <t>2015 Nissan NOTE</t>
  </si>
  <si>
    <t>Progress Ace 154A </t>
  </si>
  <si>
    <t>INV-19589</t>
  </si>
  <si>
    <t>RU3-1027070</t>
  </si>
  <si>
    <t>https://www.ibcauto.com/checklist?crypt=%5E%D2%D0%E5%98%E1%D1%CC%9E%C6q%A1%9D%97o%9Dj%99%E1%A1%AD%CA%AC%9F%CA%95X%A6%DF%C5%AA%E3%D9%A9h%91%DD%E2%AC%CA%AB%ABl%92%DE%D0%CE%9A%D7%A1oi%87%B9%86%B9%BE%A7%DB%A7%C5%DE%D1%D1%A8%95%89%E0%A5%CD%CA%97%E4%CF%D8t%97%97%DE%D2%EB%D7%9F%99%DF%A7%CA%A1%CE%9C%CF%A4%D3%D4%EB%AF%7D%C1%C2%EC%CB%E8%A0%DB%CF%E4%D4%C6%9E%E9%5C%97%A1%CF%DC%DE%DA%A1%E6%9A%D4%96%AB%9D%A1%D1%D0%E5v%91%5E%D8%D8%CE%A7%E6%B6%AC%99%EC%5C%A9%E6%A8%DA%B8%98%A2%9F%AA%ED%AB%86%E8%EA%CB</t>
  </si>
  <si>
    <t>2014 Honda VEZEL HYBRID X</t>
  </si>
  <si>
    <t>Andromeda Spirit 156A</t>
  </si>
  <si>
    <t>INV-19591</t>
  </si>
  <si>
    <t>WVWZZZAUZFP600957</t>
  </si>
  <si>
    <t>https://www.ibcauto.com/vehicle/checklist?crypt=%5E%D2%D0%E5%98%E1%D1%CC%9E%C6%71%A3%98%99%6D%A3%68%99%E1%A1%AD%CA%AC%9F%CA%95%58%A6%DF%C5%AA%E3%D9%A9%68%91%DD%E2%AC%CA%AB%AB%6C%92%DE%D0%CE%9A%D7%A1%6F%69%87%B9%86%B9%BE%A7%DB%A7%C5%DE%D1%D1%A8%95%89%E0%A5</t>
  </si>
  <si>
    <t>2015 Volkswagen Golf</t>
  </si>
  <si>
    <t>BELUGA  ACE(KZ) 51A</t>
  </si>
  <si>
    <t>INV-19593</t>
  </si>
  <si>
    <t>WVWZZZAUZFP575910</t>
  </si>
  <si>
    <t>https://www.ibcauto.com/checklist?crypt=%5E%D2%D0%E5%98%E1%D1%CC%9E%C6q%A2%9A%96k%A2i%99%E1%A1%AD%CA%AC%9F%CA%95X%A6%DF%C5%AA%E3%D9%A9h%91%DD%E2%AC%CA%AB%ABl%92%DE%D0%CE%9A%D7%A1oi%87%B9%86%B9%BE%A7%DB%A7%C5%DE%D1%D1%A8%95%89%E0%A5%CD%CA%97%E4%CF%D8t%97%97%DE%D2%EB%D7%9F%99%DF%A7%CA%A1%CE%9C%CF%A4%D3%D4%EB%AF%7D%C1%C2%EC%CB%E8%A0%DB%CF%E4%D4%C6%9E%E9%5C%97%A1%CF%DC%DE%DA%A1%E6%9A%D4%96%AB%9D%A1%D1%D0%E5v%91%5E%D8%D8%CE%A7%E6%B6%AC%99%EC%5C%A9%E6%A8%DA%B8%98%A2%9F%AA%ED%AB%86%E8%EA%CB</t>
  </si>
  <si>
    <t>2015 Volkswagen GOLF</t>
  </si>
  <si>
    <t>Walrus Ace 39A </t>
  </si>
  <si>
    <t>INV-19597</t>
  </si>
  <si>
    <t>P15-010118</t>
  </si>
  <si>
    <t>https://www.ibcauto.com/vehicle/checklist?crypt=%5E%D2%D0%E5%98%E1%D1%CC%9E%C6%71%A1%97%92%69%9E%69%99%E1%A1%AD%CA%AC%9F%CA%95%58%A6%DF%C5%AA%E3%D9%A9%68%91%DD%E2%AC%CA%AB%AB%6C%92%DE%D0%CE%9A%D7%A1%6F%69%87%B9%86%B9%BE%A7%DB%A7%C5%DE%D1%D1%A8%95%89%E0%A5</t>
  </si>
  <si>
    <t>2020 NISSAN KIX</t>
  </si>
  <si>
    <t>Elegant Ace(KZ) 75A</t>
  </si>
  <si>
    <t>INV-19599</t>
  </si>
  <si>
    <t>ZRT272-0003941</t>
  </si>
  <si>
    <t>https://www.ibcauto.com/vehicle/checklist?crypt=%5E%D2%D0%E5%98%E1%D1%CC%9E%C6%71%A3%98%96%67%9B%69%99%E1%A1%AD%CA%AC%9F%CA%95%58%A6%DF%C5%AA%E3%D9%A9%68%91%DD%E2%AC%CA%AB%AB%6C%92%DE%D0%CE%9A%D7%A1%6F%69%87%B9%86%B9%BE%A7%DB%A7%C5%DE%D1%D1%A8%95%89%E0%A5</t>
  </si>
  <si>
    <t>2013 Toyota Avensis Wagon</t>
  </si>
  <si>
    <t>Venus Spirit(KB) 75A</t>
  </si>
  <si>
    <t>INV-19601</t>
  </si>
  <si>
    <t>ZC72S-363646</t>
  </si>
  <si>
    <t>https://www.ibcauto.com/vehicle/checklist?crypt=%5E%D2%D0%E5%98%E1%D1%CC%9E%C6%71%A3%98%99%6D%A4%68%99%E1%A1%AD%CA%AC%9F%CA%95%58%A6%DF%C5%AA%E3%D9%A9%68%91%DD%E2%AC%CA%AB%AB%6C%92%DE%D0%CE%9A%D7%A1%6F%69%87%B9%86%B9%BE%A7%DB%A7%C5%DE%D1%D1%A8%95%89%E0%A5</t>
  </si>
  <si>
    <t>2015SUZUKISWIFT</t>
  </si>
  <si>
    <t>Josephine Maersk(YK CTN) 408S</t>
  </si>
  <si>
    <t>INV-19603</t>
  </si>
  <si>
    <t>KEEFW-105698</t>
  </si>
  <si>
    <t>https://www.ibcauto.com/vehicle/checklist?crypt=%5E%CF%DE%DE%A0%B6%DC%DB%93%CC%9F%D1%D6%87%9F%CF%AD%D8%D6%A1%9C%D1%D4s%9Edbl%A2%97</t>
  </si>
  <si>
    <t>2012 Mazda CX-5 20C</t>
  </si>
  <si>
    <t>Bravery Ace 153A</t>
  </si>
  <si>
    <t>INV-19569</t>
  </si>
  <si>
    <t>WBA3X12000D372553</t>
  </si>
  <si>
    <t>https://www.ibcauto.com/vehicle/checklist?crypt=%5E%D2%D0%E5%98%E1%D1%CC%9E%C6%71%A3%98%97%66%9F%6B%99%E1%A1%AD%CA%AC%9F%CA%95%58%A6%DF%C5%AA%E3%D9%A9%68%91%DD%E2%AC%CA%AB%AB%6C%92%DE%D0%CE%9A%D7%A1%6F%69%87%B9%86%B9%BE%A7%DB%A7%C5%DE%D1%D1%A8%95%89%E0%A5</t>
  </si>
  <si>
    <t>2013BMW320i</t>
  </si>
  <si>
    <t>Beluga Ace 51A </t>
  </si>
  <si>
    <t>INV-19571</t>
  </si>
  <si>
    <t>WBA3X12010DZ68478</t>
  </si>
  <si>
    <t>https://www.ibcauto.com/vehicle/checklist?crypt=%5E%D2%D0%E5%98%E1%D1%CC%9E%C6%71%A3%97%9A%6F%9F%70%99%E1%A1%AD%CA%AC%9F%CA%95%58%A6%DF%C5%AA%E3%D9%A9%68%91%DD%E2%AC%CA%AB%AB%6C%92%DE%D0%CE%9A%D7%A1%6F%69%87%B9%86%B9%BE%A7%DB%A7%C5%DE%D1%D1%A8%95%89%E0%A5</t>
  </si>
  <si>
    <t>2013BMW320I</t>
  </si>
  <si>
    <t>Beluga Ace 51A</t>
  </si>
  <si>
    <t>INV-19573</t>
  </si>
  <si>
    <t>NHP10-6333138</t>
  </si>
  <si>
    <t>https://www.ibcauto.com/checklist?crypt=%5E%CF%DE%DE%A0%B6%DC%DB%93%CC%9F%D1%D6%87%9F%CF%AD%D8%D6%A1%9C%D1%D4s%9Ekeg%9E%98</t>
  </si>
  <si>
    <t>2014 Toyota Aqua</t>
  </si>
  <si>
    <t>Venus Spirit 72A </t>
  </si>
  <si>
    <t>INV-19575</t>
  </si>
  <si>
    <t>GP7-054214</t>
  </si>
  <si>
    <t>https://www.ibcauto.com/vehicle/checklist?crypt=%5E%D2%D0%E5%98%E1%D1%CC%9E%C6%71%A3%99%9A%67%A3%67%99%E1%A1%AD%CA%AC%9F%CA%95%58%A6%DF%C5%AA%E3%D9%A9%68%91%DD%E2%AC%CA%AB%AB%6C%92%DE%D0%CE%9A%D7%A1%6F%69%87%B9%86%B9%BE%A7%DB%A7%C5%DE%D1%D1%A8%95%89%E0%A5</t>
  </si>
  <si>
    <t> 2013SUBARUIMPREZA XV</t>
  </si>
  <si>
    <t>Venus Spirit 75A </t>
  </si>
  <si>
    <t>INV-19577</t>
  </si>
  <si>
    <t>NHP10-2125955</t>
  </si>
  <si>
    <t>https://www.ibcauto.com/vehicle/checklist?crypt=%5E%CF%DE%DE%A0%B6%DC%DB%93%CC%9F%D1%D6%87%9F%CF%AD%D8%D6%A1%9C%D1%D4s%9Efcf%A2%94</t>
  </si>
  <si>
    <t>2012TOYOTAAQUA</t>
  </si>
  <si>
    <t>newly added</t>
  </si>
  <si>
    <t>INV-19677</t>
  </si>
  <si>
    <t>GG2W-0100959</t>
  </si>
  <si>
    <t>2014 MITSUBISHI OUTLANDER</t>
  </si>
  <si>
    <t>Trade in</t>
  </si>
  <si>
    <t>New Deals</t>
  </si>
  <si>
    <t>2013 MAZDA AXELA</t>
  </si>
  <si>
    <t>Pegasus Ace(KB) 317A</t>
  </si>
  <si>
    <t>Pegasus Ace(KB) 318A</t>
  </si>
  <si>
    <t>INV-17658</t>
  </si>
  <si>
    <t>HE12-014216</t>
  </si>
  <si>
    <t>https://www.ibcauto.com/vehicle/checklist?crypt=%5E%D2%D0%E5%98%E1%D1%CC%9E%C6%71%A3%94%95%6A%A0%67%99%E1%A1%AD%CA%AC%9F%CA%95%58%A6%DF%C5%AA%E3%D9%A9%68%91%DD%E2%AC%CA%AB%AB%6C%92%DE%D0%CE%9A%D7%A1%6F%69%87%B9%86%B9%BE%A7%DB%A7%C5%DE%D1%D1%A8%95%89%E0%A5</t>
  </si>
  <si>
    <t>2016 NISSAN NOTE</t>
  </si>
  <si>
    <t>*MR2A released 8/8/2024</t>
  </si>
  <si>
    <t>INV-17849</t>
  </si>
  <si>
    <t>VY12-260103</t>
  </si>
  <si>
    <t>https://www.ibcauto.com/vehicle/checklist?crypt=%5E%D2%D0%E5%98%E1%D1%CC%9E%C6%71%A3%96%98%67%A2%6E%99%E1%A1%AD%CA%AC%9F%CA%95%58%A6%DF%C5%AA%E3%D9%A9%68%91%DD%E2%AC%CA%AB%AB%6C%92%DE%D0%CE%9A%D7%A1%6F%69%87%B9%86%B9%BE%A7%DB%A7%C5%DE%D1%D1%A8%95%89%E0%A5</t>
  </si>
  <si>
    <t>2018 NISSAN AD</t>
  </si>
  <si>
    <t>Venus Spirit(YKK) 74A</t>
  </si>
  <si>
    <t>INV-17105</t>
  </si>
  <si>
    <t>ZC6-005107</t>
  </si>
  <si>
    <t>https://www.ibcauto.com/vehicle/checklist?crypt=%5E%D2%D0%E5%98%E1%D1%CC%9E%C6%71%A2%94%92%6F%A0%70%99%E1%A1%AD%CA%AC%9F%CA%95%58%A6%DF%C5%AA%E3%D9%A9%68%91%DD%E2%AC%CA%AB%AB%6C%92%DE%D0%CE%9A%D7%A1%6F%69%87%B9%86%B9%BE%A7%DB%A7%C5%DE%D1%D1%A8%95%89%E0%A5</t>
  </si>
  <si>
    <t>2012 SUBARU BRZ</t>
  </si>
  <si>
    <t>INV-19488</t>
  </si>
  <si>
    <t>GP7-048937</t>
  </si>
  <si>
    <t>https://www.ibcauto.com/vehicle/checklist?crypt=%5E%D2%D0%E5%98%E1%D1%CC%9E%C6%71%A3%9C%97%6F%9D%69%99%E1%A1%AD%CA%AC%9F%CA%95%58%A6%DF%C5%AA%E3%D9%A9%68%91%DD%E2%AC%CA%AB%AB%6C%92%DE%D0%CE%9A%D7%A1%6F%69%87%B9%86%B9%BE%A7%DB%A7%C5%DE%D1%D1%A8%95%89%E0%A5</t>
  </si>
  <si>
    <t>2013 SUBARU IMPREZA XV</t>
  </si>
  <si>
    <t>Luna Spirit(KB) 161A</t>
  </si>
  <si>
    <t>INV-19499</t>
  </si>
  <si>
    <t>HE12-226817</t>
  </si>
  <si>
    <t>https://www.ibcauto.com/vehicle/checklist?crypt=%5E%D2%D0%E5%98%E1%D1%CC%9E%C6%71%A3%9C%92%6E%9B%6F%99%E1%A1%AD%CA%AC%9F%CA%95%58%A6%DF%C5%AA%E3%D9%A9%68%91%DD%E2%AC%CA%AB%AB%6C%92%DE%D0%CE%9A%D7%A1%6F%69%87%B9%86%B9%BE%A7%DB%A7%C5%DE%D1%D1%A8%95%89%E0%A5</t>
  </si>
  <si>
    <t>2019 NISSAN NOTE</t>
  </si>
  <si>
    <t>INV-19486</t>
  </si>
  <si>
    <t>BMEFS-105082</t>
  </si>
  <si>
    <t>https://www.ibcauto.com/vehicle/checklist?crypt=%5E%D2%D0%E5%98%E1%D1%CC%9E%C6%71%A3%9B%9A%6D%A1%6B%99%E1%A1%AD%CA%AC%9F%CA%95%58%A6%DF%C5%AA%E3%D9%A9%68%91%DD%E2%AC%CA%AB%AB%6C%92%DE%D0%CE%9A%D7%A1%6F%69%87%B9%86%B9%BE%A7%DB%A7%C5%DE%D1%D1%A8%95%89%E0%A5</t>
  </si>
  <si>
    <t>2014 MAZDA AXELA SPORT</t>
  </si>
  <si>
    <t>INV-19505</t>
  </si>
  <si>
    <t>NHP10-6274022</t>
  </si>
  <si>
    <t>https://www.ibcauto.com/vehicle/checklist?crypt=%5E%D2%D0%E5%98%E1%D1%CC%9E%C6%71%A3%99%9A%6E%9C%67%99%E1%A1%AD%CA%AC%9F%CA%95%58%A6%DF%C5%AA%E3%D9%A9%68%91%DD%E2%AC%CA%AB%AB%6C%92%DE%D0%CE%9A%D7%A1%6F%69%87%B9%86%B9%BE%A7%DB%A7%C5%DE%D1%D1%A8%95%89%E0%A5</t>
  </si>
  <si>
    <t>INV-19497</t>
  </si>
  <si>
    <t>GP7-013847</t>
  </si>
  <si>
    <t>https://www.ibcauto.com/vehicle/checklist?crypt=%5E%D2%D0%E5%98%E1%D1%CC%9E%C6%71%A3%99%93%6E%9C%67%99%E1%A1%AD%CA%AC%9F%CA%95%58%A6%DF%C5%AA%E3%D9%A9%68%91%DD%E2%AC%CA%AB%AB%6C%92%DE%D0%CE%9A%D7%A1%6F%69%87%B9%86%B9%BE%A7%DB%A7%C5%DE%D1%D1%A8%95%89%E0%A5</t>
  </si>
  <si>
    <t>2012 SUBARU IMPREZA SPORT</t>
  </si>
  <si>
    <t>INV-19496</t>
  </si>
  <si>
    <t>BYEFP-101212</t>
  </si>
  <si>
    <t>https://www.ibcauto.com/vehicle/checklist?crypt=%5E%D2%D0%E5%98%E1%D1%CC%9E%C6%71%A3%96%99%6A%A0%70%99%E1%A1%AD%CA%AC%9F%CA%95%58%A6%DF%C5%AA%E3%D9%A9%68%91%DD%E2%AC%CA%AB%AB%6C%92%DE%D0%CE%9A%D7%A1%6F%69%87%B9%86%B9%BE%A7%DB%A7%C5%DE%D1%D1%A8%95%89%E0%A5</t>
  </si>
  <si>
    <t>INV-19500</t>
  </si>
  <si>
    <t>WF0RXXGCDRBY27611</t>
  </si>
  <si>
    <t>https://www.ibcauto.com/vehicle/checklist?crypt=%5E%D2%D0%E5%98%E1%D1%CC%9E%C6%71%A3%9C%97%6A%A0%6A%99%E1%A1%AD%CA%AC%9F%CA%95%58%A6%DF%C5%AA%E3%D9%A9%68%91%DD%E2%AC%CA%AB%AB%6C%92%DE%D0%CE%9A%D7%A1%6F%69%87%B9%86%B9%BE%A7%DB%A7%C5%DE%D1%D1%A8%95%89%E0%A5</t>
  </si>
  <si>
    <t>2012 FORD KUGA</t>
  </si>
  <si>
    <t>Luna Spirit(KZ) 161A</t>
  </si>
  <si>
    <t>INV-19498</t>
  </si>
  <si>
    <t>GJ6-006860</t>
  </si>
  <si>
    <t>https://www.ibcauto.com/vehicle/checklist?crypt=%5E%D2%D0%E5%98%E1%D1%CC%9E%C6%71%A3%9B%96%69%9E%6F%99%E1%A1%AD%CA%AC%9F%CA%95%58%A6%DF%C5%AA%E3%D9%A9%68%91%DD%E2%AC%CA%AB%AB%6C%92%DE%D0%CE%9A%D7%A1%6F%69%87%B9%86%B9%BE%A7%DB%A7%C5%DE%D1%D1%A8%95%89%E0%A5</t>
  </si>
  <si>
    <t>2016 SUBARU IMPREZA G4</t>
  </si>
  <si>
    <t>INV-19728</t>
  </si>
  <si>
    <t>WAUZZZ8K2EA134093</t>
  </si>
  <si>
    <t>https://www.ibcauto.com/vehicle/checklist?crypt=%5E%D2%D0%E5%98%E1%D1%CC%9E%C6%71%A3%99%93%67%A2%67%99%E1%A1%AD%CA%AC%9F%CA%95%58%A6%DF%C5%AA%E3%D9%A9%68%91%DD%E2%AC%CA%AB%AB%6C%92%DE%D0%CE%9A%D7%A1%6F%69%87%B9%86%B9%BE%A7%DB%A7%C5%DE%D1%D1%A8%95%89%E0%A5</t>
  </si>
  <si>
    <t>2014 AUDI A4</t>
  </si>
  <si>
    <t>ISTRA  ACE(KZ) or Sub</t>
  </si>
  <si>
    <t>CN-19658</t>
  </si>
  <si>
    <t xml:space="preserve">excess after allocation </t>
  </si>
  <si>
    <t>with price adgustment due to charges</t>
  </si>
  <si>
    <t>INV-20032</t>
  </si>
  <si>
    <t>E11-739088</t>
  </si>
  <si>
    <t>2012 NISSAN NOTE</t>
  </si>
  <si>
    <t>Trade in </t>
  </si>
  <si>
    <t>INV-20062</t>
  </si>
  <si>
    <t>TSMEXB32S00801682 </t>
  </si>
  <si>
    <t>https://www.ibcauto.com/vehicle/checklist?crypt=%5E%D2%D0%E5%98%E1%D1%CC%9E%C6%71%A3%99%98%6C%A4%68%99%E1%A1%AD%CA%AC%9F%CA%95%58%A6%DF%C5%AA%E3%D9%A9%68%91%DD%E2%AC%CA%AB%AB%6C%92%DE%D0%CE%9A%D7%A1%6F%69%87%B9%86%B9%BE%A7%DB%A7%C5%DE%D1%D1%A8%95%89%E0%A5</t>
  </si>
  <si>
    <t>2014SUZUKISPLASH</t>
  </si>
  <si>
    <t>INV-20073</t>
  </si>
  <si>
    <t>GE6-1132558</t>
  </si>
  <si>
    <t>2008 HONDA FIT</t>
  </si>
  <si>
    <t>Trade In</t>
  </si>
  <si>
    <t>INV-20401</t>
  </si>
  <si>
    <t>KE2FW-121396</t>
  </si>
  <si>
    <t>https://www.ibcauto.com/vehicle/checklist?crypt=%5E%CF%DE%DE%A0%B6%DC%DB%93%CC%9F%D1%D6%87%9F%CF%AD%D8%D6%A1%9C%D1%D4s%9Ckdi%9F%95</t>
  </si>
  <si>
    <t>2013 Mazda CX-5</t>
  </si>
  <si>
    <t>Crystal Ace 80A</t>
  </si>
  <si>
    <t>INV-20403</t>
  </si>
  <si>
    <t>WDD2452322J304638</t>
  </si>
  <si>
    <t>https://www.ibcauto.com/vehicle/checklist?crypt=%5E%D2%D0%E5%98%E1%D1%CC%9E%C6%71%9F%94%93%6B%9E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</si>
  <si>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2008 MERCEDES-BENZ B170</t>
  </si>
  <si>
    <t>Noble Ace 75A</t>
  </si>
  <si>
    <t>INV-20407</t>
  </si>
  <si>
    <t>NCP120-2048986</t>
  </si>
  <si>
    <t>https://www.ibcauto.com/vehicle/checklist?crypt=%5E%CF%DE%DE%A0%B6%DC%DB%93%CC%9F%D1%D6%87%9F%CF%AD%D8%D6%A1%9C%D1%D4s%9Ddcd%9F%94</t>
  </si>
  <si>
    <t>2013 Toyota RACTIS S</t>
  </si>
  <si>
    <t>Garnet Ace 99A</t>
  </si>
  <si>
    <t>INV-19605</t>
  </si>
  <si>
    <t>GJ2FW-200218</t>
  </si>
  <si>
    <t>https://www.ibcauto.com/vehicle/checklist?crypt=%5E%D2%D0%E5%98%E1%D1%CC%9E%C6%71%A0%9D%91%6B%A4%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</si>
  <si>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2014 MAZDA ATENZA</t>
  </si>
  <si>
    <t>INV-20409</t>
  </si>
  <si>
    <t>KEEFW-104947</t>
  </si>
  <si>
    <t>https://www.ibcauto.com/vehicle/checklist?crypt=%5E%CF%DE%DE%A0%B6%DC%DB%93%CC%9F%D1%D6%87%9F%CF%AD%D8%D6%A1%9C%D1%D4s%9Eiek%A1%9D</t>
  </si>
  <si>
    <t>2012 Mazda CX-5 20S</t>
  </si>
  <si>
    <t>Meridian Ace 197A</t>
  </si>
  <si>
    <t>INV-20471</t>
  </si>
  <si>
    <t>TE52-036190</t>
  </si>
  <si>
    <t>https://www.ibcauto.com/vehicle/checklist?crypt=%5E%D2%D0%E5%98%E1%D1%CC%9E%C6%71%A3%9C%92%6E%9B%68%99%E1%A1%AD%CA%AC%9F%CA%95%58%A6%DF%C5%AA%E3%D9%A9%68%91%DD%E2%AC%CA%AB%AB%6C%92%DE%D0%CE%9A%D7%A1%6F%69%87%B9%86%B9%BE%A7%DB%A7%C5%DE%D1%D1%A8%95%89%E0%A5</t>
  </si>
  <si>
    <t>2012 NISSAN ELGRAND</t>
  </si>
  <si>
    <t>Venus Spirit 76A</t>
  </si>
  <si>
    <t>INV-20469</t>
  </si>
  <si>
    <t>WAUZZZ8U1ER145377</t>
  </si>
  <si>
    <t>2015 Audi Q3</t>
  </si>
  <si>
    <t>Pegasus Ace 318A</t>
  </si>
  <si>
    <t>INV-20467</t>
  </si>
  <si>
    <t>BLFFP-101304</t>
  </si>
  <si>
    <t>https://www.ibcauto.com/vehicle/checklist?crypt=%5E%D2%D0%E5%98%E1%D1%CC%9E%C6%71%A3%9D%92%6F%9C%69%99%E1%A1%AD%CA%AC%9F%CA%95%58%A6%DF%C5%AA%E3%D9%A9%68%91%DD%E2%AC%CA%AB%AB%6C%92%DE%D0%CE%9A%D7%A1%6F%69%87%B9%86%B9%BE%A7%DB%A7%C5%DE%D1%D1%A8%95%89%E0%A5</t>
  </si>
  <si>
    <t>2012 Mazda Axela</t>
  </si>
  <si>
    <t>Luna Spirit 161A</t>
  </si>
  <si>
    <t>INV-20465</t>
  </si>
  <si>
    <t>QNC21-0113716</t>
  </si>
  <si>
    <t>https://www.ibcauto.com/vehicle/checklist?crypt=%5E%D2%D0%E5%98%E1%D1%CC%9E%C6%71%A3%9D%94%69%9B%6A%99%E1%A1%AD%CA%AC%9F%CA%95%58%A6%DF%C5%AA%E3%D9%A9%68%91%DD%E2%AC%CA%AB%AB%6C%92%DE%D0%CE%9A%D7%A1%6F%69%87%B9%86%B9%BE%A7%DB%A7%C5%DE%D1%D1%A8%95%89%E0%A5</t>
  </si>
  <si>
    <t>2016 TOYOTA BB</t>
  </si>
  <si>
    <t>Navios Miami 176S (CTN)</t>
  </si>
  <si>
    <t>INV-20463</t>
  </si>
  <si>
    <t>DJ3FS-104128</t>
  </si>
  <si>
    <t>https://www.ibcauto.com/vehicle/checklist?crypt=%5E%D2%D0%E5%98%E1%D1%CC%9E%C6%71%A2%9C%93%6C%9B%68%99%E1%A1%AD%CA%AC%9F%CA%95%58%A6%DF%C5%AA%E3%D9%A9%68%91%DD%E2%AC%CA%AB%AB%6C%92%DE%D0%CE%9A%D7%A1%6F%69%87%B9%86%B9%BE%A7%DB%A7%C5%DE%D1%D1%A8%95%89%E0%A5</t>
  </si>
  <si>
    <t>2014MAZDADEMIO</t>
  </si>
  <si>
    <t>Gabriela A (YK-CTN) 340S</t>
  </si>
  <si>
    <t>INV-20459</t>
  </si>
  <si>
    <t>WMWSV32070T150109</t>
  </si>
  <si>
    <t>https://www.ibcauto.com/vehicle/checklist?crypt=%5E%D2%D0%E5%98%E1%D1%CC%9E%C6%71%A1%94%9A%69%9B%6F%99%E1%A1%AD%CA%AC%9F%CA%95%58%A6%DF%C5%AA%E3%D9%A9%68%91%DD%E2%AC%CA%AB%AB%6C%92%DE%D0%CE%9A%D7%A1%6F%69%87%B9%86%B9%BE%A7%DB%A7%C5%DE%D1%D1%A8%95%89%E0%A5</t>
  </si>
  <si>
    <t>2012BMWMINI</t>
  </si>
  <si>
    <t>Palmela 187A</t>
  </si>
  <si>
    <t>INV-20457</t>
  </si>
  <si>
    <t>ZE2-1143435</t>
  </si>
  <si>
    <t>https://www.ibcauto.com/vehicle/checklist?crypt=%5E%D2%D0%E5%98%E1%D1%CC%9E%C6%71%A3%99%99%68%9E%68%99%E1%A1%AD%CA%AC%9F%CA%95%58%A6%DF%C5%AA%E3%D9%A9%68%91%DD%E2%AC%CA%AB%AB%6C%92%DE%D0%CE%9A%D7%A1%6F%69%87%B9%86%B9%BE%A7%DB%A7%C5%DE%D1%D1%A8%95%89%E0%A5</t>
  </si>
  <si>
    <t>2009 HONDA INSIGHT</t>
  </si>
  <si>
    <t>Venus Spirit 75A</t>
  </si>
  <si>
    <t>INV-20455</t>
  </si>
  <si>
    <t>NHP10-6178008</t>
  </si>
  <si>
    <t>https://www.ibcauto.com/vehicle/checklist?crypt=%5E%D2%D0%E5%98%E1%D1%CC%9E%C6%71%A3%9C%96%6A%A3%6A%99%E1%A1%AD%CA%AC%9F%CA%95%58%A6%DF%C5%AA%E3%D9%A9%68%91%DD%E2%AC%CA%AB%AB%6C%92%DE%D0%CE%9A%D7%A1%6F%69%87%B9%86%B9%BE%A7%DB%A7%C5%DE%D1%D1%A8%95%89%E0%A5</t>
  </si>
  <si>
    <t>2013TOYOTAAQUA</t>
  </si>
  <si>
    <t>INV-20453</t>
  </si>
  <si>
    <t>GP5-3211045</t>
  </si>
  <si>
    <t>https://www.ibcauto.com/vehicle/checklist?crypt=%5E%D2%D0%E5%98%E1%D1%CC%9E%C6%71%A3%9B%96%6B%A2%6F%99%E1%A1%AD%CA%AC%9F%CA%95%58%A6%DF%C5%AA%E3%D9%A9%68%91%DD%E2%AC%CA%AB%AB%6C%92%DE%D0%CE%9A%D7%A1%6F%69%87%B9%86%B9%BE%A7%DB%A7%C5%DE%D1%D1%A8%95%89%E0%A5</t>
  </si>
  <si>
    <t>2015HONDAFIT HYBRID</t>
  </si>
  <si>
    <t>bergamot Ace 136A</t>
  </si>
  <si>
    <t>INV-20451</t>
  </si>
  <si>
    <t>SHJ-025030</t>
  </si>
  <si>
    <t>https://www.ibcauto.com/vehicle/checklist?crypt=%5E%D2%D0%E5%98%E1%D1%CC%9E%C6%71%A3%9C%92%6D%A4%6A%99%E1%A1%AD%CA%AC%9F%CA%95%58%A6%DF%C5%AA%E3%D9%A9%68%91%DD%E2%AC%CA%AB%AB%6C%92%DE%D0%CE%9A%D7%A1%6F%69%87%B9%86%B9%BE%A7%DB%A7%C5%DE%D1%D1%A8%95%89%E0%A5</t>
  </si>
  <si>
    <t>2012SUBARUFORESTER</t>
  </si>
  <si>
    <t>INV-20449</t>
  </si>
  <si>
    <t>GP7-137936</t>
  </si>
  <si>
    <t>https://www.ibcauto.com/vehicle/checklist?crypt=%5E%D2%D0%E5%98%E1%D1%CC%9E%C6%71%A3%9C%97%6F%9D%6C%99%E1%A1%AD%CA%AC%9F%CA%95%58%A6%DF%C5%AA%E3%D9%A9%68%91%DD%E2%AC%CA%AB%AB%6C%92%DE%D0%CE%9A%D7%A1%6F%69%87%B9%86%B9%BE%A7%DB%A7%C5%DE%D1%D1%A8%95%89%E0%A5</t>
  </si>
  <si>
    <t>2017SUBARUXV</t>
  </si>
  <si>
    <t>INV-20447</t>
  </si>
  <si>
    <t>WMWXS720902C48637</t>
  </si>
  <si>
    <t>https://www.ibcauto.com/vehicle/checklist?crypt=%5E%D2%D0%E5%98%E1%D1%CC%9E%C6%71%A3%9B%91%6E%9E%69%99%E1%A1%AD%CA%AC%9F%CA%95%58%A6%DF%C5%AA%E3%D9%A9%68%91%DD%E2%AC%CA%AB%AB%6C%92%DE%D0%CE%9A%D7%A1%6F%69%87%B9%86%B9%BE%A7%DB%A7%C5%DE%D1%D1%A8%95%89%E0%A5</t>
  </si>
  <si>
    <t>2015BMWMINI</t>
  </si>
  <si>
    <t>Luna Spirit 160A</t>
  </si>
  <si>
    <t>INV-20445</t>
  </si>
  <si>
    <t>CWFFW-124684</t>
  </si>
  <si>
    <t>https://www.ibcauto.com/vehicle/checklist?crypt=%5E%D2%D0%E5%98%E1%D1%CC%9E%C6%71%A3%96%95%67%9E%6F%99%E1%A1%AD%CA%AC%9F%CA%95%58%A6%DF%C5%AA%E3%D9%A9%68%91%DD%E2%AC%CA%AB%AB%6C%92%DE%D0%CE%9A%D7%A1%6F%69%87%B9%86%B9%BE%A7%DB%A7%C5%DE%D1%D1%A8%95%89%E0%A5</t>
  </si>
  <si>
    <t>2014 Mazda Premacy</t>
  </si>
  <si>
    <t>Dugong Ace 42A</t>
  </si>
  <si>
    <t>INV-20444</t>
  </si>
  <si>
    <t>CWFFW-117287</t>
  </si>
  <si>
    <t>2014 MAZDA PREMACY</t>
  </si>
  <si>
    <t>Walrus Ace 39A</t>
  </si>
  <si>
    <t>INV-20442</t>
  </si>
  <si>
    <t>WMWXS720602C48868</t>
  </si>
  <si>
    <t>https://www.ibcauto.com/vehicle/checklist?crypt=%5E%D2%D0%E5%98%E1%D1%CC%9E%C6%71%A3%9B%92%69%A1%67%99%E1%A1%AD%CA%AC%9F%CA%95%58%A6%DF%C5%AA%E3%D9%A9%68%91%DD%E2%AC%CA%AB%AB%6C%92%DE%D0%CE%9A%D7%A1%6F%69%87%B9%86%B9%BE%A7%DB%A7%C5%DE%D1%D1%A8%95%89%E0%A5</t>
  </si>
  <si>
    <t>INV-20440</t>
  </si>
  <si>
    <t>NT32-029495</t>
  </si>
  <si>
    <t>2014 Nissan X-Trail</t>
  </si>
  <si>
    <t>Bravery Ace 152A</t>
  </si>
  <si>
    <t>INV-20438</t>
  </si>
  <si>
    <t>WVWZZZ16ZCM642607</t>
  </si>
  <si>
    <t>2012VOLKSWAGENTHE BEETLE</t>
  </si>
  <si>
    <t>Progress Ace 154A</t>
  </si>
  <si>
    <t>INV-20436</t>
  </si>
  <si>
    <t>GYL16-2404052</t>
  </si>
  <si>
    <t>https://www.ibcauto.com/vehicle/checklist?crypt=%5E%D2%D0%E5%98%E1%D1%CC%9E%C6%71%9F%9C%99%6F%9F%6D%99%E1%A1%AD%CA%AC%9F%CA%95%58%A6%DF%C5%AA%E3%D9%A9%68%91%DD%E2%AC%CA%AB%AB%6C%92%DE%D0%CE%9A%D7%A1%6F%69%87%B9%86%B9%BE%A7%DB%A7%C5%DE%D1%D1%A8%95%89%E0%A5</t>
  </si>
  <si>
    <t>2012LEXUS RX450H (NSQ81)</t>
  </si>
  <si>
    <t>Venus Spirit 46A</t>
  </si>
  <si>
    <t>INV-20478</t>
  </si>
  <si>
    <t>NHP10-2567066</t>
  </si>
  <si>
    <t>2016 Toyota Aqua HYBRID</t>
  </si>
  <si>
    <t>INV-20489</t>
  </si>
  <si>
    <t>WBAPC72060WG62111</t>
  </si>
  <si>
    <t>https://www.ibcauto.com/vehicle/checklist?crypt=%5E%D2%D0%E5%98%E1%D1%CC%9E%C6%71%A0%95%91%67%9C%6D%99%E1%A1%AD%CA%AC%9F%CA%95%58%A6%DF%C5%AA%E3%D9%A9%68%91%DD%E2%AC%CA%AB%AB%6C%92%DE%D0%CE%9A%D7%A1%6F%69%87%B9%86%B9%BE%A7%DB%A7%C5%DE%D1%D1%A8%95%89%E0%A5</t>
  </si>
  <si>
    <t>2009 BMW X3</t>
  </si>
  <si>
    <t>Walrus Ace 15A</t>
  </si>
  <si>
    <t>INV-20639</t>
  </si>
  <si>
    <t>ZV37-100484</t>
  </si>
  <si>
    <t>2014NISSANSKYLINE</t>
  </si>
  <si>
    <t>INV-20641</t>
  </si>
  <si>
    <t>MPB1XXMXB1DR42758</t>
  </si>
  <si>
    <t>https://www.ibcauto.com/vehicle/checklist?crypt=%5E%D2%D0%E5%98%E1%D1%CC%9E%C6%71%A3%95%95%6E%9B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</si>
  <si>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2013FORDFOCUS</t>
  </si>
  <si>
    <t>INV-20645</t>
  </si>
  <si>
    <t>VRE25-029202</t>
  </si>
  <si>
    <t>https://www.ibcauto.com/vehicle/checklist?crypt=%5E%D2%D0%E5%98%E1%D1%CC%9E%C6%71%9F%95%95%6A%9D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</si>
  <si>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2009NISSANCARAVAN</t>
  </si>
  <si>
    <t>Glovis Cougar</t>
  </si>
  <si>
    <t>INV-20647</t>
  </si>
  <si>
    <t>GP6-007889</t>
  </si>
  <si>
    <t>https://www.ibcauto.com/vehicle/checklist?crypt=%5E%D2%D0%E5%98%E1%D1%CC%9E%C6%71%A3%9B%96%6E%A2%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</si>
  <si>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2012SUBARUIMPREZA SPORT</t>
  </si>
  <si>
    <t>Bergamot Ace 136A</t>
  </si>
  <si>
    <t>INV-20649</t>
  </si>
  <si>
    <t>DKEFW-201109</t>
  </si>
  <si>
    <t>https://www.ibcauto.com/vehicle/checklist?crypt=%5E%D2%D0%E5%98%E1%D1%CC%9E%C6%71%A4%94%97%66%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</si>
  <si>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2018MAZDACX-3</t>
  </si>
  <si>
    <t>Venus Spirit 77A</t>
  </si>
  <si>
    <t>INV-20651</t>
  </si>
  <si>
    <t>WVWZZZ6RZFU008378</t>
  </si>
  <si>
    <t>2014VOLKSWAGENPOLO</t>
  </si>
  <si>
    <t>Comet Ace 220A</t>
  </si>
  <si>
    <t>INV-20653</t>
  </si>
  <si>
    <t>CWFFW-108449</t>
  </si>
  <si>
    <t>https://www.ibcauto.com/vehicle/checklist?crypt=%5E%D2%D0%E5%98%E1%D1%CC%9E%C6%71%A4%94%93%6C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</si>
  <si>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2013MAZDAPREMACY</t>
  </si>
  <si>
    <t>ISTRA ACE 158A</t>
  </si>
  <si>
    <t>INV-20657</t>
  </si>
  <si>
    <t xml:space="preserve">WMWMF32060TT27545 </t>
  </si>
  <si>
    <t>2008 BMW MINI</t>
  </si>
  <si>
    <t xml:space="preserve">trade in </t>
  </si>
  <si>
    <t>INV-20726</t>
  </si>
  <si>
    <t>GK3-1033830</t>
  </si>
  <si>
    <t>2014HONDAFIT</t>
  </si>
  <si>
    <t>Swift Ace 109A</t>
  </si>
  <si>
    <t>INV-20728</t>
  </si>
  <si>
    <t>DEJFS-121934</t>
  </si>
  <si>
    <t>https://www.ibcauto.com/vehicle/checklist?crypt=%5E%D2%D0%E5%98%E1%D1%CC%9E%C6%71%A4%95%96%68%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</si>
  <si>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2012MAZDADEMIO</t>
  </si>
  <si>
    <t>RUBY ACE 117A</t>
  </si>
  <si>
    <t>INV-20730</t>
  </si>
  <si>
    <t>NHP10-2383997</t>
  </si>
  <si>
    <t>GSL KITHIRA (KB-CTN) 347S</t>
  </si>
  <si>
    <t>INV-20732</t>
  </si>
  <si>
    <t>NHP10-2066643</t>
  </si>
  <si>
    <t>Blanco Ace 1A</t>
  </si>
  <si>
    <t>INV-20734</t>
  </si>
  <si>
    <t>CC25-297779</t>
  </si>
  <si>
    <t>2009NISSAN SERENA</t>
  </si>
  <si>
    <t>Tranquil Ace 82A</t>
  </si>
  <si>
    <t>INV-20736</t>
  </si>
  <si>
    <t>NHP10-2316623</t>
  </si>
  <si>
    <t>https://www.ibcauto.com/vehicle/checklist?crypt=%5E%D2%D0%E5%98%E1%D1%CC%9E%C6%71%A3%98%96%6D%9B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</si>
  <si>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2014TOYOTA AQUA</t>
  </si>
  <si>
    <t>Bergamot Ace 13A</t>
  </si>
  <si>
    <t>INV-20738</t>
  </si>
  <si>
    <t>NHP10-2572439</t>
  </si>
  <si>
    <t>https://www.ibcauto.com/vehicle/checklist?crypt=%5E%D2%D0%E5%98%E1%D1%CC%9E%C6%71%A3%9D%93%6F%A2%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</si>
  <si>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2017TOYOTAAQUA</t>
  </si>
  <si>
    <t xml:space="preserve">INV-20740
</t>
  </si>
  <si>
    <t>GP7-077113</t>
  </si>
  <si>
    <t>https://www.ibcauto.com/vehicle/checklist?crypt=%5E%D2%D0%E5%98%E1%D1%CC%9E%C6%71%A3%9D%94%6C%A4%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</si>
  <si>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2014 SUBARU IMPREZA SPORT</t>
  </si>
  <si>
    <t>INV-20742</t>
  </si>
  <si>
    <t>TZ51-011286</t>
  </si>
  <si>
    <t>https://www.ibcauto.com/vehicle/checklist?crypt=%5E%D2%D0%E5%98%E1%D1%CC%9E%C6%71%A3%9C%97%69%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</si>
  <si>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2012 NISSAN MURANO</t>
  </si>
  <si>
    <t>INV-20745</t>
  </si>
  <si>
    <t>BYEFP-108098</t>
  </si>
  <si>
    <t>2014 MAZDA AXELA</t>
  </si>
  <si>
    <t>Mermaid Ace 107A</t>
  </si>
  <si>
    <t>INV-20747</t>
  </si>
  <si>
    <t>NT32-056443</t>
  </si>
  <si>
    <t>https://www.ibcauto.com/vehicle/checklist?crypt=%5E%D2%D0%E5%98%E1%D1%CC%9E%C6%71%A3%98%91%6F%9E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</si>
  <si>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2017 Nissan X-Trail</t>
  </si>
  <si>
    <t>Luna Spirit 159A</t>
  </si>
  <si>
    <t>INV-20749</t>
  </si>
  <si>
    <t>WBAVL32090VP89454</t>
  </si>
  <si>
    <t>https://www.ibcauto.com/vehicle/checklist?crypt=%5E%D2%D0%E5%98%E1%D1%CC%9E%C6%71%A1%95%91%6F%9E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</si>
  <si>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2011BMWX1</t>
  </si>
  <si>
    <t>Frontier Ace 189A</t>
  </si>
  <si>
    <t>INV-20751</t>
  </si>
  <si>
    <t>WMWZC32070WM22287</t>
  </si>
  <si>
    <t>2012MINICOOPER</t>
  </si>
  <si>
    <t>INV-20753</t>
  </si>
  <si>
    <t>NT32-506042</t>
  </si>
  <si>
    <t>2014NISSANX-TRAIL</t>
  </si>
  <si>
    <t>INV-20755</t>
  </si>
  <si>
    <t>WVWZZZAUZFP598701</t>
  </si>
  <si>
    <t>2015 Volkswagen Golf Variant</t>
  </si>
  <si>
    <t>Sunrise Ace 119A</t>
  </si>
  <si>
    <t>INV-20765</t>
  </si>
  <si>
    <t>HFC26-107684</t>
  </si>
  <si>
    <t>2012NISSANSERENA</t>
  </si>
  <si>
    <t>INV-20767</t>
  </si>
  <si>
    <t>HFC26-132788</t>
  </si>
  <si>
    <t>2013 NISSAN SERENA</t>
  </si>
  <si>
    <t>INV-20769</t>
  </si>
  <si>
    <t>GP6-003397</t>
  </si>
  <si>
    <t>2012 SUBARU IMPEZA SPORTS</t>
  </si>
  <si>
    <t>Grand Champion 1A</t>
  </si>
  <si>
    <t>INV-20771</t>
  </si>
  <si>
    <t>KE2FW-129085</t>
  </si>
  <si>
    <t>https://www.ibcauto.com/vehicle/checklist?crypt=%5E%D2%D0%E5%98%E1%D1%CC%9E%C6%71%A1%94%92%66%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</si>
  <si>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2013MAZDACX-5</t>
  </si>
  <si>
    <t>Meridian Ace 183A</t>
  </si>
  <si>
    <t>INV-20773</t>
  </si>
  <si>
    <t>WMWMF72080TV01204</t>
  </si>
  <si>
    <t>2008BMWMINICOOPERS</t>
  </si>
  <si>
    <t>INV-20775</t>
  </si>
  <si>
    <t>NT32-000835</t>
  </si>
  <si>
    <t>2013NISSANX-TRAIL</t>
  </si>
  <si>
    <t>INV-20778</t>
  </si>
  <si>
    <t>C26-000868</t>
  </si>
  <si>
    <t>2011NISSAN SERENA</t>
  </si>
  <si>
    <t>INV-20780</t>
  </si>
  <si>
    <t>WMWZC52090WP81958</t>
  </si>
  <si>
    <t>2014 BMW Mini Cooper S</t>
  </si>
  <si>
    <t>Venus Spirit 72A</t>
  </si>
  <si>
    <t>INV-20782</t>
  </si>
  <si>
    <t>WMWXN920902D26692</t>
  </si>
  <si>
    <t>2016BMWMINI</t>
  </si>
  <si>
    <t>Pegasus Ace 137A</t>
  </si>
  <si>
    <t>INV-20784</t>
  </si>
  <si>
    <t>YF15-312234</t>
  </si>
  <si>
    <t>2014 NISSAN JUKE</t>
  </si>
  <si>
    <t>INV-20786</t>
  </si>
  <si>
    <t>GJ2FP-100883</t>
  </si>
  <si>
    <t>https://www.ibcauto.com/vehicle/checklist?crypt=%5E%D2%D0%E5%98%E1%D1%CC%9E%C6%71%A1%95%91%6F%9E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</si>
  <si>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2012MAZDAATENZA SEDAN</t>
  </si>
  <si>
    <t>INV-20788</t>
  </si>
  <si>
    <t>WAUZZZ8V3EA068082</t>
  </si>
  <si>
    <t>2013AUDIA3</t>
  </si>
  <si>
    <t>INV-20790</t>
  </si>
  <si>
    <t>KEEFW-201037</t>
  </si>
  <si>
    <t>https://www.ibcauto.com/vehicle/checklist?crypt=%5E%D2%D0%E5%98%E1%D1%CC%9E%C6%71%A3%9A%99%69%A2%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</si>
  <si>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2015MAZDACX-5</t>
  </si>
  <si>
    <t>INV-20792</t>
  </si>
  <si>
    <t>RU3-1106675</t>
  </si>
  <si>
    <t>https://www.ibcauto.com/vehicle/checklist?crypt=%5E%D2%D0%E5%98%E1%D1%CC%9E%C6%71%A3%9C%96%6B%9B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</si>
  <si>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2015HONDAVEZEL</t>
  </si>
  <si>
    <t>INV-20794</t>
  </si>
  <si>
    <t>F15-100605</t>
  </si>
  <si>
    <t>https://www.ibcauto.com/vehicle/checklist?crypt=%5E%D2%D0%E5%98%E1%D1%CC%9E%C6%71%A1%94%91%68%A4%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</si>
  <si>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 NISSAN JUKE</t>
  </si>
  <si>
    <t>INV-20796</t>
  </si>
  <si>
    <t>GP7-076072</t>
  </si>
  <si>
    <t>https://www.ibcauto.com/vehicle/checklist?crypt=%5E%D2%D0%E5%98%E1%D1%CC%9E%C6%71%A3%9C%94%69%9E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</si>
  <si>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2014SUBARUIMPREZA SPORT</t>
  </si>
  <si>
    <t>Venus Spirit 76A _</t>
  </si>
  <si>
    <t>INV-20799</t>
  </si>
  <si>
    <t>BMM-007945</t>
  </si>
  <si>
    <t>https://www.ibcauto.com/vehicle/checklist?crypt=%5E%D2%D0%E5%98%E1%D1%CC%9E%C6%71%A3%9B%98%6C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</si>
  <si>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2013SUBARULEGACY B4</t>
  </si>
  <si>
    <t>INV-20803</t>
  </si>
  <si>
    <t>GK3-3306148</t>
  </si>
  <si>
    <t>https://www.ibcauto.com/vehicle/checklist?crypt=%5E%D2%D0%E5%98%E1%D1%CC%9E%C6%71%A3%94%98%66%9B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</si>
  <si>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2016HONDAFIT</t>
  </si>
  <si>
    <t>INV-20805</t>
  </si>
  <si>
    <t>GP7-030351</t>
  </si>
  <si>
    <t>https://www.ibcauto.com/vehicle/checklist?crypt=%5E%D2%D0%E5%98%E1%D1%CC%9E%C6%71%A4%94%92%6D%A0%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</si>
  <si>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2013SUBARUXV</t>
  </si>
  <si>
    <t>INV-20807</t>
  </si>
  <si>
    <t>GFC27-049644</t>
  </si>
  <si>
    <t>https://www.ibcauto.com/vehicle/checklist?crypt=%5E%D2%D0%E5%98%E1%D1%CC%9E%C6%71%A3%9B%93%6E%A1%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</si>
  <si>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2017 NISSAN SERENA</t>
  </si>
  <si>
    <t>INV-20809</t>
  </si>
  <si>
    <t>DEJFS-145416</t>
  </si>
  <si>
    <t>https://www.ibcauto.com/vehicle/checklist?crypt=%5E%D2%D0%E5%98%E1%D1%CC%9E%C6%71%A3%9C%97%6A%A2%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</si>
  <si>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2013MAZDADEMIO</t>
  </si>
  <si>
    <t>REN JIAN 25 414W (CTN)</t>
  </si>
  <si>
    <t>INV-20816</t>
  </si>
  <si>
    <t>ZE2-1403413</t>
  </si>
  <si>
    <t>2012HONDAINSIGHT</t>
  </si>
  <si>
    <t>CN-20817</t>
  </si>
  <si>
    <t>HE12-127434</t>
  </si>
  <si>
    <t>Claims</t>
  </si>
  <si>
    <t>Headlight; Packaging and freight</t>
  </si>
  <si>
    <t>unassigned</t>
  </si>
  <si>
    <t>N17-009142</t>
  </si>
  <si>
    <t>https://www.ibcauto.com/vehicle/checklist?crypt=%5E%D2%D0%E5%98%E1%D1%CC%9E%C6%71%A3%9A%96%6E%A0%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</t>
  </si>
  <si>
    <t>2013 Nissan Latio White</t>
  </si>
  <si>
    <t>INV-20955</t>
  </si>
  <si>
    <t>NSP135-2042360</t>
  </si>
  <si>
    <t>2014 Toyota Vitz</t>
  </si>
  <si>
    <t>INV-20957</t>
  </si>
  <si>
    <t>JM0TB10A4B0306138</t>
  </si>
  <si>
    <t>2011 Mazda CX­9 4WD LTD</t>
  </si>
  <si>
    <t>INV-21171</t>
  </si>
  <si>
    <r>
      <rPr>
        <sz val="9"/>
        <color rgb="FF444444"/>
        <rFont val="Helvetica, sans-serif"/>
      </rPr>
      <t>7AT08GCWX22011386</t>
    </r>
  </si>
  <si>
    <t>2011 Honda Freed HYBRID</t>
  </si>
  <si>
    <t>New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</si>
</sst>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"/>
    <numFmt numFmtId="165" formatCode="d\ mmm\ yyyy"/>
    <numFmt numFmtId="166" formatCode="_(* #,##0_);_(* \(#,##0\);_(* &quot;-&quot;??_);_(@_)"/>
    <numFmt numFmtId="167" formatCode="_(* #,##0.00_);_(* \(#,##0.00\);_(* &quot;-&quot;??_);_(@_)"/>
    <numFmt numFmtId="168" formatCode="#,##0.00;\(#,##0.00\)"/>
    <numFmt numFmtId="169" formatCode="m/d/yyyy"/>
  </numFmts>
  <fonts count="36">
    <font>
      <sz val="11"/>
      <color theme="1"/>
      <name val="Calibri"/>
      <scheme val="minor"/>
    </font>
    <font>
      <sz val="10"/>
      <color rgb="FF000000"/>
      <name val="Calibri"/>
      <family val="2"/>
    </font>
    <font>
      <sz val="11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9"/>
      <color rgb="FF242424"/>
      <name val="Calibri"/>
      <family val="2"/>
    </font>
    <font>
      <sz val="9"/>
      <color theme="1"/>
      <name val="Calibri"/>
      <family val="2"/>
    </font>
    <font>
      <sz val="9"/>
      <color rgb="FF0000CC"/>
      <name val="Calibri"/>
      <family val="2"/>
    </font>
    <font>
      <sz val="9"/>
      <color rgb="FFFF0000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sz val="14"/>
      <color rgb="FFFF0000"/>
      <name val="Calibri"/>
      <family val="2"/>
    </font>
    <font>
      <sz val="10"/>
      <color rgb="FFFF0000"/>
      <name val="Calibri"/>
      <family val="2"/>
    </font>
    <font>
      <b/>
      <sz val="12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9"/>
      <color rgb="FF0000CC"/>
      <name val="Calibri"/>
      <family val="2"/>
    </font>
    <font>
      <b/>
      <sz val="9"/>
      <color rgb="FFC40808"/>
      <name val="Calibri"/>
      <family val="2"/>
    </font>
    <font>
      <b/>
      <sz val="9"/>
      <color rgb="FFFF0000"/>
      <name val="Calibri"/>
      <family val="2"/>
    </font>
    <font>
      <u/>
      <sz val="9"/>
      <color rgb="FF0000CC"/>
      <name val="Calibri"/>
      <family val="2"/>
    </font>
    <font>
      <sz val="9"/>
      <color rgb="FFC00000"/>
      <name val="Calibri"/>
      <family val="2"/>
    </font>
    <font>
      <u/>
      <sz val="9"/>
      <color rgb="FF0000CC"/>
      <name val="Calibri"/>
      <family val="2"/>
    </font>
    <font>
      <u/>
      <sz val="9"/>
      <color rgb="FF0000CC"/>
      <name val="Calibri"/>
      <family val="2"/>
    </font>
    <font>
      <u/>
      <sz val="9"/>
      <color rgb="FFFF0000"/>
      <name val="Calibri"/>
      <family val="2"/>
    </font>
    <font>
      <sz val="9"/>
      <color rgb="FF333333"/>
      <name val="Helvetica"/>
    </font>
    <font>
      <sz val="11"/>
      <color theme="1"/>
      <name val="Calibri"/>
      <family val="2"/>
      <scheme val="minor"/>
    </font>
    <font>
      <sz val="9"/>
      <color rgb="FF444444"/>
      <name val="Helvetica"/>
    </font>
    <font>
      <b/>
      <sz val="20"/>
      <color rgb="FF000000"/>
      <name val="Calibri"/>
      <family val="2"/>
    </font>
    <font>
      <sz val="9"/>
      <color rgb="FF444444"/>
      <name val="Helvetica, sans-serif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rgb="FFCCCCCC"/>
      </patternFill>
    </fill>
    <fill>
      <patternFill patternType="solid">
        <fgColor rgb="FFC9DAF8"/>
        <bgColor rgb="FFC9DAF8"/>
      </patternFill>
    </fill>
    <fill>
      <patternFill patternType="solid">
        <fgColor rgb="FFFFE598"/>
        <bgColor rgb="FFFFE598"/>
      </patternFill>
    </fill>
    <fill>
      <patternFill patternType="solid">
        <fgColor rgb="FFF4B083"/>
        <bgColor rgb="FFF4B083"/>
      </patternFill>
    </fill>
    <fill>
      <patternFill patternType="solid">
        <fgColor rgb="FFFFD965"/>
        <bgColor rgb="FFFFD965"/>
      </patternFill>
    </fill>
    <fill>
      <patternFill patternType="solid">
        <fgColor rgb="FFBFBFBF"/>
        <bgColor rgb="FFBFBFBF"/>
      </patternFill>
    </fill>
    <fill>
      <patternFill patternType="solid">
        <fgColor rgb="FFA8D08D"/>
        <bgColor rgb="FFA8D08D"/>
      </patternFill>
    </fill>
    <fill>
      <patternFill patternType="solid">
        <fgColor rgb="FFA5A5A5"/>
        <bgColor rgb="FFA5A5A5"/>
      </patternFill>
    </fill>
    <fill>
      <patternFill patternType="solid">
        <fgColor rgb="FFF7CAAC"/>
        <bgColor rgb="FFF7CAAC"/>
      </patternFill>
    </fill>
    <fill>
      <patternFill patternType="solid">
        <fgColor rgb="FFF4CCCC"/>
        <bgColor rgb="FFF4CCCC"/>
      </patternFill>
    </fill>
    <fill>
      <patternFill patternType="solid">
        <fgColor rgb="FFFAFAFA"/>
        <bgColor rgb="FFFAFAFA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7CAAC"/>
      </patternFill>
    </fill>
    <fill>
      <patternFill patternType="solid">
        <fgColor rgb="FFFFFF00"/>
        <bgColor rgb="FFFFE59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 style="thin">
        <color rgb="FFE1E1E1"/>
      </right>
      <top/>
      <bottom style="thin">
        <color rgb="FFE1E1E1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65" fontId="11" fillId="2" borderId="11" xfId="0" applyNumberFormat="1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/>
    </xf>
    <xf numFmtId="166" fontId="13" fillId="2" borderId="11" xfId="0" applyNumberFormat="1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4" fillId="2" borderId="11" xfId="0" applyFont="1" applyFill="1" applyBorder="1" applyAlignment="1">
      <alignment horizontal="left" vertical="center"/>
    </xf>
    <xf numFmtId="167" fontId="11" fillId="5" borderId="11" xfId="0" applyNumberFormat="1" applyFont="1" applyFill="1" applyBorder="1" applyAlignment="1">
      <alignment horizontal="right" vertical="center"/>
    </xf>
    <xf numFmtId="167" fontId="15" fillId="6" borderId="12" xfId="0" applyNumberFormat="1" applyFont="1" applyFill="1" applyBorder="1" applyAlignment="1">
      <alignment horizontal="right" vertical="center" shrinkToFit="1"/>
    </xf>
    <xf numFmtId="0" fontId="15" fillId="2" borderId="4" xfId="0" applyFont="1" applyFill="1" applyBorder="1" applyAlignment="1">
      <alignment horizontal="left" vertical="center"/>
    </xf>
    <xf numFmtId="165" fontId="11" fillId="2" borderId="11" xfId="0" applyNumberFormat="1" applyFont="1" applyFill="1" applyBorder="1" applyAlignment="1">
      <alignment horizontal="left" vertical="center" shrinkToFit="1"/>
    </xf>
    <xf numFmtId="165" fontId="11" fillId="2" borderId="13" xfId="0" applyNumberFormat="1" applyFont="1" applyFill="1" applyBorder="1" applyAlignment="1">
      <alignment horizontal="left" vertical="center" shrinkToFit="1"/>
    </xf>
    <xf numFmtId="0" fontId="12" fillId="2" borderId="13" xfId="0" applyFont="1" applyFill="1" applyBorder="1" applyAlignment="1">
      <alignment horizontal="center" vertical="center"/>
    </xf>
    <xf numFmtId="166" fontId="13" fillId="2" borderId="13" xfId="0" applyNumberFormat="1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14" fontId="13" fillId="2" borderId="13" xfId="0" applyNumberFormat="1" applyFont="1" applyFill="1" applyBorder="1" applyAlignment="1">
      <alignment horizontal="center" vertical="center"/>
    </xf>
    <xf numFmtId="167" fontId="11" fillId="5" borderId="13" xfId="0" applyNumberFormat="1" applyFont="1" applyFill="1" applyBorder="1" applyAlignment="1">
      <alignment horizontal="right" vertical="center" shrinkToFit="1"/>
    </xf>
    <xf numFmtId="167" fontId="11" fillId="6" borderId="14" xfId="0" applyNumberFormat="1" applyFont="1" applyFill="1" applyBorder="1" applyAlignment="1">
      <alignment horizontal="right" vertical="center" shrinkToFit="1"/>
    </xf>
    <xf numFmtId="0" fontId="16" fillId="6" borderId="9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left" vertical="center"/>
    </xf>
    <xf numFmtId="0" fontId="18" fillId="6" borderId="9" xfId="0" applyFont="1" applyFill="1" applyBorder="1" applyAlignment="1">
      <alignment horizontal="left" vertical="center"/>
    </xf>
    <xf numFmtId="0" fontId="19" fillId="6" borderId="9" xfId="0" applyFont="1" applyFill="1" applyBorder="1" applyAlignment="1">
      <alignment horizontal="left" vertical="center"/>
    </xf>
    <xf numFmtId="167" fontId="20" fillId="5" borderId="15" xfId="0" applyNumberFormat="1" applyFont="1" applyFill="1" applyBorder="1" applyAlignment="1">
      <alignment horizontal="left" vertical="center"/>
    </xf>
    <xf numFmtId="164" fontId="20" fillId="6" borderId="16" xfId="0" applyNumberFormat="1" applyFont="1" applyFill="1" applyBorder="1" applyAlignment="1">
      <alignment horizontal="left" vertical="center"/>
    </xf>
    <xf numFmtId="164" fontId="1" fillId="2" borderId="4" xfId="0" applyNumberFormat="1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7" fontId="24" fillId="0" borderId="0" xfId="0" applyNumberFormat="1" applyFont="1" applyAlignment="1">
      <alignment horizontal="center" vertical="center"/>
    </xf>
    <xf numFmtId="167" fontId="21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166" fontId="22" fillId="0" borderId="18" xfId="0" applyNumberFormat="1" applyFont="1" applyBorder="1" applyAlignment="1">
      <alignment vertical="center"/>
    </xf>
    <xf numFmtId="164" fontId="21" fillId="7" borderId="8" xfId="0" applyNumberFormat="1" applyFont="1" applyFill="1" applyBorder="1" applyAlignment="1">
      <alignment vertical="center"/>
    </xf>
    <xf numFmtId="164" fontId="21" fillId="8" borderId="8" xfId="0" applyNumberFormat="1" applyFont="1" applyFill="1" applyBorder="1" applyAlignment="1">
      <alignment vertical="center"/>
    </xf>
    <xf numFmtId="167" fontId="24" fillId="0" borderId="18" xfId="0" applyNumberFormat="1" applyFont="1" applyBorder="1" applyAlignment="1">
      <alignment vertical="center"/>
    </xf>
    <xf numFmtId="164" fontId="13" fillId="9" borderId="8" xfId="0" applyNumberFormat="1" applyFont="1" applyFill="1" applyBorder="1" applyAlignment="1">
      <alignment vertical="center"/>
    </xf>
    <xf numFmtId="167" fontId="21" fillId="9" borderId="8" xfId="0" applyNumberFormat="1" applyFont="1" applyFill="1" applyBorder="1" applyAlignment="1">
      <alignment vertical="center"/>
    </xf>
    <xf numFmtId="164" fontId="21" fillId="0" borderId="0" xfId="0" applyNumberFormat="1" applyFont="1" applyAlignment="1">
      <alignment vertical="center"/>
    </xf>
    <xf numFmtId="0" fontId="21" fillId="10" borderId="8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167" fontId="24" fillId="0" borderId="0" xfId="0" applyNumberFormat="1" applyFont="1" applyAlignment="1">
      <alignment vertical="center"/>
    </xf>
    <xf numFmtId="0" fontId="13" fillId="11" borderId="4" xfId="0" applyFont="1" applyFill="1" applyBorder="1" applyAlignment="1">
      <alignment horizontal="center" vertical="center" wrapText="1"/>
    </xf>
    <xf numFmtId="0" fontId="21" fillId="11" borderId="4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167" fontId="24" fillId="11" borderId="4" xfId="0" applyNumberFormat="1" applyFont="1" applyFill="1" applyBorder="1" applyAlignment="1">
      <alignment horizontal="center" vertical="center" wrapText="1"/>
    </xf>
    <xf numFmtId="167" fontId="21" fillId="11" borderId="4" xfId="0" applyNumberFormat="1" applyFont="1" applyFill="1" applyBorder="1" applyAlignment="1">
      <alignment horizontal="center" vertical="center" wrapText="1"/>
    </xf>
    <xf numFmtId="0" fontId="22" fillId="11" borderId="4" xfId="0" applyFont="1" applyFill="1" applyBorder="1" applyAlignment="1">
      <alignment horizontal="center" vertical="center" wrapText="1"/>
    </xf>
    <xf numFmtId="14" fontId="21" fillId="11" borderId="4" xfId="0" applyNumberFormat="1" applyFont="1" applyFill="1" applyBorder="1" applyAlignment="1">
      <alignment horizontal="center" vertical="center" wrapText="1"/>
    </xf>
    <xf numFmtId="0" fontId="25" fillId="11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5" fontId="13" fillId="0" borderId="0" xfId="0" applyNumberFormat="1" applyFont="1" applyAlignment="1">
      <alignment horizontal="left" readingOrder="1"/>
    </xf>
    <xf numFmtId="15" fontId="11" fillId="0" borderId="0" xfId="0" applyNumberFormat="1" applyFont="1" applyAlignment="1">
      <alignment horizontal="center"/>
    </xf>
    <xf numFmtId="0" fontId="13" fillId="0" borderId="0" xfId="0" applyFont="1" applyAlignment="1">
      <alignment horizontal="left" readingOrder="1"/>
    </xf>
    <xf numFmtId="0" fontId="26" fillId="0" borderId="0" xfId="0" applyFont="1" applyAlignment="1">
      <alignment horizontal="left" readingOrder="1"/>
    </xf>
    <xf numFmtId="4" fontId="13" fillId="0" borderId="0" xfId="0" applyNumberFormat="1" applyFont="1" applyAlignment="1">
      <alignment horizontal="left" readingOrder="1"/>
    </xf>
    <xf numFmtId="168" fontId="13" fillId="12" borderId="4" xfId="0" applyNumberFormat="1" applyFont="1" applyFill="1" applyBorder="1" applyAlignment="1">
      <alignment horizontal="right" vertical="center"/>
    </xf>
    <xf numFmtId="168" fontId="14" fillId="6" borderId="4" xfId="0" applyNumberFormat="1" applyFont="1" applyFill="1" applyBorder="1" applyAlignment="1">
      <alignment horizontal="right" vertical="center"/>
    </xf>
    <xf numFmtId="167" fontId="27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right" vertical="center"/>
    </xf>
    <xf numFmtId="167" fontId="13" fillId="0" borderId="0" xfId="0" applyNumberFormat="1" applyFont="1" applyAlignment="1">
      <alignment horizontal="right" vertical="center"/>
    </xf>
    <xf numFmtId="168" fontId="13" fillId="0" borderId="0" xfId="0" applyNumberFormat="1" applyFont="1" applyAlignment="1">
      <alignment horizontal="right" vertical="center"/>
    </xf>
    <xf numFmtId="168" fontId="13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4" fontId="13" fillId="0" borderId="0" xfId="0" applyNumberFormat="1" applyFont="1" applyAlignment="1">
      <alignment horizontal="left" vertical="center" readingOrder="1"/>
    </xf>
    <xf numFmtId="167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readingOrder="1"/>
    </xf>
    <xf numFmtId="0" fontId="28" fillId="0" borderId="0" xfId="0" applyFont="1" applyAlignment="1">
      <alignment horizontal="left" readingOrder="1"/>
    </xf>
    <xf numFmtId="0" fontId="13" fillId="0" borderId="0" xfId="0" applyFont="1" applyAlignment="1">
      <alignment horizontal="left" vertical="center" readingOrder="1"/>
    </xf>
    <xf numFmtId="0" fontId="13" fillId="0" borderId="0" xfId="0" applyFont="1"/>
    <xf numFmtId="0" fontId="29" fillId="0" borderId="0" xfId="0" applyFont="1"/>
    <xf numFmtId="0" fontId="13" fillId="12" borderId="4" xfId="0" applyFont="1" applyFill="1" applyBorder="1" applyAlignment="1">
      <alignment horizontal="right" vertical="center"/>
    </xf>
    <xf numFmtId="4" fontId="14" fillId="6" borderId="4" xfId="0" applyNumberFormat="1" applyFont="1" applyFill="1" applyBorder="1" applyAlignment="1">
      <alignment horizontal="right" vertical="center"/>
    </xf>
    <xf numFmtId="167" fontId="13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vertical="center"/>
    </xf>
    <xf numFmtId="169" fontId="13" fillId="0" borderId="0" xfId="0" applyNumberFormat="1" applyFont="1" applyAlignment="1">
      <alignment vertical="center"/>
    </xf>
    <xf numFmtId="14" fontId="15" fillId="0" borderId="0" xfId="0" applyNumberFormat="1" applyFont="1" applyAlignment="1">
      <alignment horizontal="left" vertical="center"/>
    </xf>
    <xf numFmtId="167" fontId="15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14" fillId="0" borderId="0" xfId="0" applyFont="1"/>
    <xf numFmtId="167" fontId="13" fillId="0" borderId="0" xfId="0" applyNumberFormat="1" applyFont="1" applyAlignment="1">
      <alignment horizontal="left" vertical="center"/>
    </xf>
    <xf numFmtId="15" fontId="15" fillId="0" borderId="0" xfId="0" applyNumberFormat="1" applyFont="1" applyAlignment="1">
      <alignment horizontal="left" readingOrder="1"/>
    </xf>
    <xf numFmtId="15" fontId="15" fillId="0" borderId="0" xfId="0" applyNumberFormat="1" applyFont="1" applyAlignment="1">
      <alignment horizontal="center"/>
    </xf>
    <xf numFmtId="0" fontId="15" fillId="0" borderId="0" xfId="0" applyFont="1"/>
    <xf numFmtId="0" fontId="30" fillId="0" borderId="0" xfId="0" applyFont="1"/>
    <xf numFmtId="4" fontId="15" fillId="0" borderId="0" xfId="0" applyNumberFormat="1" applyFont="1" applyAlignment="1">
      <alignment horizontal="left" readingOrder="1"/>
    </xf>
    <xf numFmtId="0" fontId="15" fillId="12" borderId="4" xfId="0" applyFont="1" applyFill="1" applyBorder="1" applyAlignment="1">
      <alignment horizontal="right" vertical="center"/>
    </xf>
    <xf numFmtId="4" fontId="15" fillId="6" borderId="4" xfId="0" applyNumberFormat="1" applyFont="1" applyFill="1" applyBorder="1" applyAlignment="1">
      <alignment horizontal="right" vertical="center"/>
    </xf>
    <xf numFmtId="168" fontId="15" fillId="0" borderId="0" xfId="0" applyNumberFormat="1" applyFont="1" applyAlignment="1">
      <alignment horizontal="right" vertical="center"/>
    </xf>
    <xf numFmtId="167" fontId="15" fillId="0" borderId="0" xfId="0" applyNumberFormat="1" applyFont="1" applyAlignment="1">
      <alignment horizontal="right" vertical="center"/>
    </xf>
    <xf numFmtId="167" fontId="15" fillId="13" borderId="0" xfId="0" applyNumberFormat="1" applyFont="1" applyFill="1" applyAlignment="1">
      <alignment horizontal="right" vertical="center"/>
    </xf>
    <xf numFmtId="167" fontId="15" fillId="0" borderId="0" xfId="0" applyNumberFormat="1" applyFont="1" applyAlignment="1">
      <alignment horizontal="center" vertical="center"/>
    </xf>
    <xf numFmtId="168" fontId="15" fillId="0" borderId="0" xfId="0" applyNumberFormat="1" applyFont="1" applyAlignment="1">
      <alignment vertical="center"/>
    </xf>
    <xf numFmtId="16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5" fontId="13" fillId="0" borderId="0" xfId="0" applyNumberFormat="1" applyFont="1" applyAlignment="1">
      <alignment vertical="center"/>
    </xf>
    <xf numFmtId="0" fontId="31" fillId="14" borderId="0" xfId="0" applyFont="1" applyFill="1"/>
    <xf numFmtId="0" fontId="32" fillId="0" borderId="0" xfId="0" applyFont="1"/>
    <xf numFmtId="0" fontId="33" fillId="2" borderId="19" xfId="0" applyFont="1" applyFill="1" applyBorder="1" applyAlignment="1">
      <alignment vertical="top"/>
    </xf>
    <xf numFmtId="14" fontId="1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33" fillId="14" borderId="0" xfId="0" applyFont="1" applyFill="1"/>
    <xf numFmtId="0" fontId="33" fillId="0" borderId="0" xfId="0" applyFont="1"/>
    <xf numFmtId="4" fontId="11" fillId="0" borderId="0" xfId="0" applyNumberFormat="1" applyFont="1" applyAlignment="1">
      <alignment vertical="center"/>
    </xf>
    <xf numFmtId="0" fontId="13" fillId="15" borderId="0" xfId="0" applyFont="1" applyFill="1" applyAlignment="1">
      <alignment horizontal="left" readingOrder="1"/>
    </xf>
    <xf numFmtId="0" fontId="13" fillId="15" borderId="0" xfId="0" applyFont="1" applyFill="1" applyAlignment="1">
      <alignment vertical="center"/>
    </xf>
    <xf numFmtId="0" fontId="13" fillId="15" borderId="0" xfId="0" applyFont="1" applyFill="1" applyAlignment="1">
      <alignment horizontal="center" vertical="center"/>
    </xf>
    <xf numFmtId="15" fontId="13" fillId="15" borderId="0" xfId="0" applyNumberFormat="1" applyFont="1" applyFill="1" applyAlignment="1">
      <alignment horizontal="left" readingOrder="1"/>
    </xf>
    <xf numFmtId="15" fontId="11" fillId="15" borderId="0" xfId="0" applyNumberFormat="1" applyFont="1" applyFill="1" applyAlignment="1">
      <alignment horizontal="center"/>
    </xf>
    <xf numFmtId="0" fontId="26" fillId="15" borderId="0" xfId="0" applyFont="1" applyFill="1" applyAlignment="1">
      <alignment horizontal="left" readingOrder="1"/>
    </xf>
    <xf numFmtId="4" fontId="13" fillId="15" borderId="0" xfId="0" applyNumberFormat="1" applyFont="1" applyFill="1" applyAlignment="1">
      <alignment horizontal="left" readingOrder="1"/>
    </xf>
    <xf numFmtId="168" fontId="13" fillId="16" borderId="4" xfId="0" applyNumberFormat="1" applyFont="1" applyFill="1" applyBorder="1" applyAlignment="1">
      <alignment horizontal="right" vertical="center"/>
    </xf>
    <xf numFmtId="168" fontId="14" fillId="17" borderId="4" xfId="0" applyNumberFormat="1" applyFont="1" applyFill="1" applyBorder="1" applyAlignment="1">
      <alignment horizontal="right" vertical="center"/>
    </xf>
    <xf numFmtId="167" fontId="27" fillId="15" borderId="0" xfId="0" applyNumberFormat="1" applyFont="1" applyFill="1" applyAlignment="1">
      <alignment horizontal="right" vertical="center"/>
    </xf>
    <xf numFmtId="164" fontId="13" fillId="15" borderId="0" xfId="0" applyNumberFormat="1" applyFont="1" applyFill="1" applyAlignment="1">
      <alignment horizontal="right" vertical="center"/>
    </xf>
    <xf numFmtId="168" fontId="13" fillId="15" borderId="0" xfId="0" applyNumberFormat="1" applyFont="1" applyFill="1" applyAlignment="1">
      <alignment horizontal="center" vertical="center"/>
    </xf>
    <xf numFmtId="0" fontId="11" fillId="15" borderId="0" xfId="0" applyFont="1" applyFill="1" applyAlignment="1">
      <alignment vertical="center"/>
    </xf>
    <xf numFmtId="14" fontId="13" fillId="15" borderId="0" xfId="0" applyNumberFormat="1" applyFont="1" applyFill="1" applyAlignment="1">
      <alignment horizontal="left" vertical="center" readingOrder="1"/>
    </xf>
    <xf numFmtId="167" fontId="15" fillId="15" borderId="0" xfId="0" applyNumberFormat="1" applyFont="1" applyFill="1" applyAlignment="1">
      <alignment horizontal="left" vertical="center"/>
    </xf>
    <xf numFmtId="164" fontId="15" fillId="15" borderId="0" xfId="0" applyNumberFormat="1" applyFont="1" applyFill="1" applyAlignment="1">
      <alignment vertical="center"/>
    </xf>
    <xf numFmtId="0" fontId="0" fillId="15" borderId="0" xfId="0" applyFill="1"/>
    <xf numFmtId="167" fontId="13" fillId="18" borderId="0" xfId="0" applyNumberFormat="1" applyFont="1" applyFill="1" applyAlignment="1">
      <alignment horizontal="right" vertical="center"/>
    </xf>
    <xf numFmtId="168" fontId="13" fillId="0" borderId="4" xfId="0" applyNumberFormat="1" applyFont="1" applyBorder="1" applyAlignment="1">
      <alignment horizontal="right" vertical="center"/>
    </xf>
    <xf numFmtId="168" fontId="14" fillId="0" borderId="4" xfId="0" applyNumberFormat="1" applyFont="1" applyBorder="1" applyAlignment="1">
      <alignment horizontal="right" vertical="center"/>
    </xf>
    <xf numFmtId="167" fontId="21" fillId="9" borderId="17" xfId="0" applyNumberFormat="1" applyFont="1" applyFill="1" applyBorder="1" applyAlignment="1">
      <alignment vertical="center"/>
    </xf>
    <xf numFmtId="167" fontId="21" fillId="11" borderId="17" xfId="0" applyNumberFormat="1" applyFont="1" applyFill="1" applyBorder="1" applyAlignment="1">
      <alignment horizontal="center" vertical="center" wrapText="1"/>
    </xf>
    <xf numFmtId="167" fontId="13" fillId="19" borderId="0" xfId="0" applyNumberFormat="1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2</xdr:row>
      <xdr:rowOff>38100</xdr:rowOff>
    </xdr:from>
    <xdr:ext cx="2790825" cy="35242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ibcauto.com/vehicle/checklist?crypt=%5E%D2%D0%E5%98%E1%D1%CC%9E%C6%71%A0%9D%94%69%9D%6A%99%E1%A1%AD%CA%AC%9F%CA%95%58%A6%DF%C5%AA%E3%D9%A9%68%91%DD%E2%AC%CA%AB%AB%6C%92%DE%D0%CE%9A%D7%A1%6F%69%87%B9%86%B9%BE%A7%DB%A7%C5%DE%D1%D1%A8%95%89%E0%A5" TargetMode="External"/><Relationship Id="rId18" Type="http://schemas.openxmlformats.org/officeDocument/2006/relationships/hyperlink" Target="https://www.ibcauto.com/vehicle/checklist?crypt=%5E%D2%D0%E5%98%E1%D1%CC%9E%C6%71%A3%98%99%6D%A3%68%99%E1%A1%AD%CA%AC%9F%CA%95%58%A6%DF%C5%AA%E3%D9%A9%68%91%DD%E2%AC%CA%AB%AB%6C%92%DE%D0%CE%9A%D7%A1%6F%69%87%B9%86%B9%BE%A7%DB%A7%C5%DE%D1%D1%A8%95%89%E0%A5" TargetMode="External"/><Relationship Id="rId26" Type="http://schemas.openxmlformats.org/officeDocument/2006/relationships/hyperlink" Target="https://www.ibcauto.com/checklist?crypt=%5E%CF%DE%DE%A0%B6%DC%DB%93%CC%9F%D1%D6%87%9F%CF%AD%D8%D6%A1%9C%D1%D4s%9Ekeg%9E%98" TargetMode="External"/><Relationship Id="rId39" Type="http://schemas.openxmlformats.org/officeDocument/2006/relationships/hyperlink" Target="https://www.ibcauto.com/vehicle/checklist?crypt=%5E%D2%D0%E5%98%E1%D1%CC%9E%C6%71%A3%9B%96%69%9E%6F%99%E1%A1%AD%CA%AC%9F%CA%95%58%A6%DF%C5%AA%E3%D9%A9%68%91%DD%E2%AC%CA%AB%AB%6C%92%DE%D0%CE%9A%D7%A1%6F%69%87%B9%86%B9%BE%A7%DB%A7%C5%DE%D1%D1%A8%95%89%E0%A5" TargetMode="External"/><Relationship Id="rId21" Type="http://schemas.openxmlformats.org/officeDocument/2006/relationships/hyperlink" Target="https://www.ibcauto.com/vehicle/checklist?crypt=%5E%D2%D0%E5%98%E1%D1%CC%9E%C6%71%A3%98%96%67%9B%69%99%E1%A1%AD%CA%AC%9F%CA%95%58%A6%DF%C5%AA%E3%D9%A9%68%91%DD%E2%AC%CA%AB%AB%6C%92%DE%D0%CE%9A%D7%A1%6F%69%87%B9%86%B9%BE%A7%DB%A7%C5%DE%D1%D1%A8%95%89%E0%A5" TargetMode="External"/><Relationship Id="rId34" Type="http://schemas.openxmlformats.org/officeDocument/2006/relationships/hyperlink" Target="https://www.ibcauto.com/vehicle/checklist?crypt=%5E%D2%D0%E5%98%E1%D1%CC%9E%C6%71%A3%9B%9A%6D%A1%6B%99%E1%A1%AD%CA%AC%9F%CA%95%58%A6%DF%C5%AA%E3%D9%A9%68%91%DD%E2%AC%CA%AB%AB%6C%92%DE%D0%CE%9A%D7%A1%6F%69%87%B9%86%B9%BE%A7%DB%A7%C5%DE%D1%D1%A8%95%89%E0%A5" TargetMode="External"/><Relationship Id="rId42" Type="http://schemas.openxmlformats.org/officeDocument/2006/relationships/hyperlink" Target="https://www.ibcauto.com/vehicle/checklist?crypt=%5E%CF%DE%DE%A0%B6%DC%DB%93%CC%9F%D1%D6%87%9F%CF%AD%D8%D6%A1%9C%D1%D4s%9Ckdi%9F%95" TargetMode="External"/><Relationship Id="rId47" Type="http://schemas.openxmlformats.org/officeDocument/2006/relationships/hyperlink" Target="https://www.ibcauto.com/vehicle/checklist?crypt=%5E%D2%D0%E5%98%E1%D1%CC%9E%C6%71%A3%9C%92%6E%9B%68%99%E1%A1%AD%CA%AC%9F%CA%95%58%A6%DF%C5%AA%E3%D9%A9%68%91%DD%E2%AC%CA%AB%AB%6C%92%DE%D0%CE%9A%D7%A1%6F%69%87%B9%86%B9%BE%A7%DB%A7%C5%DE%D1%D1%A8%95%89%E0%A5" TargetMode="External"/><Relationship Id="rId50" Type="http://schemas.openxmlformats.org/officeDocument/2006/relationships/hyperlink" Target="https://www.ibcauto.com/vehicle/checklist?crypt=%5E%D2%D0%E5%98%E1%D1%CC%9E%C6%71%A2%9C%93%6C%9B%68%99%E1%A1%AD%CA%AC%9F%CA%95%58%A6%DF%C5%AA%E3%D9%A9%68%91%DD%E2%AC%CA%AB%AB%6C%92%DE%D0%CE%9A%D7%A1%6F%69%87%B9%86%B9%BE%A7%DB%A7%C5%DE%D1%D1%A8%95%89%E0%A5" TargetMode="External"/><Relationship Id="rId55" Type="http://schemas.openxmlformats.org/officeDocument/2006/relationships/hyperlink" Target="https://www.ibcauto.com/vehicle/checklist?crypt=%5E%D2%D0%E5%98%E1%D1%CC%9E%C6%71%A3%9C%92%6D%A4%6A%99%E1%A1%AD%CA%AC%9F%CA%95%58%A6%DF%C5%AA%E3%D9%A9%68%91%DD%E2%AC%CA%AB%AB%6C%92%DE%D0%CE%9A%D7%A1%6F%69%87%B9%86%B9%BE%A7%DB%A7%C5%DE%D1%D1%A8%95%89%E0%A5" TargetMode="External"/><Relationship Id="rId63" Type="http://schemas.openxmlformats.org/officeDocument/2006/relationships/hyperlink" Target="https://www.ibcauto.com/vehicle/checklist?crypt=%5E%D2%D0%E5%98%E1%D1%CC%9E%C6%71%9F%95%95%6A%9D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8" Type="http://schemas.openxmlformats.org/officeDocument/2006/relationships/hyperlink" Target="https://www.ibcauto.com/vehicle/checklist?crypt=%5E%D2%D0%E5%98%E1%D1%CC%9E%C6%71%A3%98%96%6D%9B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6" Type="http://schemas.openxmlformats.org/officeDocument/2006/relationships/hyperlink" Target="https://www.ibcauto.com/vehicle/checklist?crypt=%5E%D2%D0%E5%98%E1%D1%CC%9E%C6%71%A3%9A%99%69%A2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4" Type="http://schemas.openxmlformats.org/officeDocument/2006/relationships/hyperlink" Target="https://www.ibcauto.com/vehicle/checklist?crypt=%5E%D2%D0%E5%98%E1%D1%CC%9E%C6%71%A3%9C%97%6A%A2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s://www.ibcauto.com/vehicle/checklist?crypt=%5E%D2%D0%E5%98%E1%D1%CC%9E%C6%71%A1%95%9A%6B%9C%70%99%E1%A1%AD%CA%AC%9F%CA%95%58%A6%DF%C5%AA%E3%D9%A9%68%91%DD%E2%AC%CA%AB%AB%6C%92%DE%D0%CE%9A%D7%A1%6F%69%87%B9%86%B9%BE%A7%DB%A7%C5%DE%D1%D1%A8%95%89%E0%A5" TargetMode="External"/><Relationship Id="rId71" Type="http://schemas.openxmlformats.org/officeDocument/2006/relationships/hyperlink" Target="https://www.ibcauto.com/vehicle/checklist?crypt=%5E%D2%D0%E5%98%E1%D1%CC%9E%C6%71%A3%9C%97%69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s://www.ibcauto.com/vehicle/checklist?crypt=%5E%D2%D0%E5%98%E1%D1%CC%9E%C6%71%A1%97%98%6A%9E%70%99%E1%A1%AD%CA%AC%9F%CA%95%58%A6%DF%C5%AA%E3%D9%A9%68%91%DD%E2%AC%CA%AB%AB%6C%92%DE%D0%CE%9A%D7%A1%6F%69%87%B9%86%B9%BE%A7%DB%A7%C5%DE%D1%D1%A8%95%89%E0%A5" TargetMode="External"/><Relationship Id="rId16" Type="http://schemas.openxmlformats.org/officeDocument/2006/relationships/hyperlink" Target="https://www.ibcauto.com/vehicle/checklist?crypt=%5E%CF%DE%DE%A0%B6%DC%DB%93%CC%9F%D1%D6%87%9F%CF%AD%D8%D6%A1%9C%D1%D4s%9Fbej%A0%94" TargetMode="External"/><Relationship Id="rId29" Type="http://schemas.openxmlformats.org/officeDocument/2006/relationships/hyperlink" Target="https://www.ibcauto.com/vehicle/checklist?crypt=%5E%D2%D0%E5%98%E1%D1%CC%9E%C6%71%A3%94%95%6A%A0%67%99%E1%A1%AD%CA%AC%9F%CA%95%58%A6%DF%C5%AA%E3%D9%A9%68%91%DD%E2%AC%CA%AB%AB%6C%92%DE%D0%CE%9A%D7%A1%6F%69%87%B9%86%B9%BE%A7%DB%A7%C5%DE%D1%D1%A8%95%89%E0%A5" TargetMode="External"/><Relationship Id="rId11" Type="http://schemas.openxmlformats.org/officeDocument/2006/relationships/hyperlink" Target="https://www.ibcauto.com/vehicle/checklist?crypt=%5E%D2%D0%E5%98%E1%D1%CC%9E%C6%71%A1%96%9A%6D%A2%67%99%E1%A1%AD%CA%AC%9F%CA%95%58%A6%DF%C5%AA%E3%D9%A9%68%91%DD%E2%AC%CA%AB%AB%6C%92%DE%D0%CE%9A%D7%A1%6F%69%87%B9%86%B9%BE%A7%DB%A7%C5%DE%D1%D1%A8%95%89%E0%A5" TargetMode="External"/><Relationship Id="rId24" Type="http://schemas.openxmlformats.org/officeDocument/2006/relationships/hyperlink" Target="https://www.ibcauto.com/vehicle/checklist?crypt=%5E%D2%D0%E5%98%E1%D1%CC%9E%C6%71%A3%98%97%66%9F%6B%99%E1%A1%AD%CA%AC%9F%CA%95%58%A6%DF%C5%AA%E3%D9%A9%68%91%DD%E2%AC%CA%AB%AB%6C%92%DE%D0%CE%9A%D7%A1%6F%69%87%B9%86%B9%BE%A7%DB%A7%C5%DE%D1%D1%A8%95%89%E0%A5" TargetMode="External"/><Relationship Id="rId32" Type="http://schemas.openxmlformats.org/officeDocument/2006/relationships/hyperlink" Target="https://www.ibcauto.com/vehicle/checklist?crypt=%5E%D2%D0%E5%98%E1%D1%CC%9E%C6%71%A3%9C%97%6F%9D%69%99%E1%A1%AD%CA%AC%9F%CA%95%58%A6%DF%C5%AA%E3%D9%A9%68%91%DD%E2%AC%CA%AB%AB%6C%92%DE%D0%CE%9A%D7%A1%6F%69%87%B9%86%B9%BE%A7%DB%A7%C5%DE%D1%D1%A8%95%89%E0%A5" TargetMode="External"/><Relationship Id="rId37" Type="http://schemas.openxmlformats.org/officeDocument/2006/relationships/hyperlink" Target="https://www.ibcauto.com/vehicle/checklist?crypt=%5E%D2%D0%E5%98%E1%D1%CC%9E%C6%71%A3%96%99%6A%A0%70%99%E1%A1%AD%CA%AC%9F%CA%95%58%A6%DF%C5%AA%E3%D9%A9%68%91%DD%E2%AC%CA%AB%AB%6C%92%DE%D0%CE%9A%D7%A1%6F%69%87%B9%86%B9%BE%A7%DB%A7%C5%DE%D1%D1%A8%95%89%E0%A5" TargetMode="External"/><Relationship Id="rId40" Type="http://schemas.openxmlformats.org/officeDocument/2006/relationships/hyperlink" Target="https://www.ibcauto.com/vehicle/checklist?crypt=%5E%D2%D0%E5%98%E1%D1%CC%9E%C6%71%A3%99%93%67%A2%67%99%E1%A1%AD%CA%AC%9F%CA%95%58%A6%DF%C5%AA%E3%D9%A9%68%91%DD%E2%AC%CA%AB%AB%6C%92%DE%D0%CE%9A%D7%A1%6F%69%87%B9%86%B9%BE%A7%DB%A7%C5%DE%D1%D1%A8%95%89%E0%A5" TargetMode="External"/><Relationship Id="rId45" Type="http://schemas.openxmlformats.org/officeDocument/2006/relationships/hyperlink" Target="https://www.ibcauto.com/vehicle/checklist?crypt=%5E%D2%D0%E5%98%E1%D1%CC%9E%C6%71%A0%9D%91%6B%A4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3" Type="http://schemas.openxmlformats.org/officeDocument/2006/relationships/hyperlink" Target="https://www.ibcauto.com/vehicle/checklist?crypt=%5E%D2%D0%E5%98%E1%D1%CC%9E%C6%71%A3%9C%96%6A%A3%6A%99%E1%A1%AD%CA%AC%9F%CA%95%58%A6%DF%C5%AA%E3%D9%A9%68%91%DD%E2%AC%CA%AB%AB%6C%92%DE%D0%CE%9A%D7%A1%6F%69%87%B9%86%B9%BE%A7%DB%A7%C5%DE%D1%D1%A8%95%89%E0%A5" TargetMode="External"/><Relationship Id="rId58" Type="http://schemas.openxmlformats.org/officeDocument/2006/relationships/hyperlink" Target="https://www.ibcauto.com/vehicle/checklist?crypt=%5E%D2%D0%E5%98%E1%D1%CC%9E%C6%71%A3%96%95%67%9E%6F%99%E1%A1%AD%CA%AC%9F%CA%95%58%A6%DF%C5%AA%E3%D9%A9%68%91%DD%E2%AC%CA%AB%AB%6C%92%DE%D0%CE%9A%D7%A1%6F%69%87%B9%86%B9%BE%A7%DB%A7%C5%DE%D1%D1%A8%95%89%E0%A5" TargetMode="External"/><Relationship Id="rId66" Type="http://schemas.openxmlformats.org/officeDocument/2006/relationships/hyperlink" Target="https://www.ibcauto.com/vehicle/checklist?crypt=%5E%D2%D0%E5%98%E1%D1%CC%9E%C6%71%A4%94%93%6C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4" Type="http://schemas.openxmlformats.org/officeDocument/2006/relationships/hyperlink" Target="https://www.ibcauto.com/vehicle/checklist?crypt=%5E%D2%D0%E5%98%E1%D1%CC%9E%C6%71%A1%94%92%66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9" Type="http://schemas.openxmlformats.org/officeDocument/2006/relationships/hyperlink" Target="https://www.ibcauto.com/vehicle/checklist?crypt=%5E%D2%D0%E5%98%E1%D1%CC%9E%C6%71%A3%9C%94%69%9E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s://www.ibcauto.com/vehicle/checklist?crypt=%5E%D2%D0%E5%98%E1%D1%CC%9E%C6%71%A1%97%93%66%A1%70%99%E1%A1%AD%CA%AC%9F%CA%95%58%A6%DF%C5%AA%E3%D9%A9%68%91%DD%E2%AC%CA%AB%AB%6C%92%DE%D0%CE%9A%D7%A1%6F%69%87%B9%86%B9%BE%A7%DB%A7%C5%DE%D1%D1%A8%95%89%E0%A5" TargetMode="External"/><Relationship Id="rId61" Type="http://schemas.openxmlformats.org/officeDocument/2006/relationships/hyperlink" Target="https://www.ibcauto.com/vehicle/checklist?crypt=%5E%D2%D0%E5%98%E1%D1%CC%9E%C6%71%A0%95%91%67%9C%6D%99%E1%A1%AD%CA%AC%9F%CA%95%58%A6%DF%C5%AA%E3%D9%A9%68%91%DD%E2%AC%CA%AB%AB%6C%92%DE%D0%CE%9A%D7%A1%6F%69%87%B9%86%B9%BE%A7%DB%A7%C5%DE%D1%D1%A8%95%89%E0%A5" TargetMode="External"/><Relationship Id="rId82" Type="http://schemas.openxmlformats.org/officeDocument/2006/relationships/hyperlink" Target="https://www.ibcauto.com/vehicle/checklist?crypt=%5E%D2%D0%E5%98%E1%D1%CC%9E%C6%71%A4%94%92%6D%A0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9" Type="http://schemas.openxmlformats.org/officeDocument/2006/relationships/hyperlink" Target="https://www.ibcauto.com/checklist?crypt=%5E%D2%D0%E5%98%E1%D1%CC%9E%C6q%A2%9A%96k%A2i%99%E1%A1%AD%CA%AC%9F%CA%95X%A6%DF%C5%AA%E3%D9%A9h%91%DD%E2%AC%CA%AB%ABl%92%DE%D0%CE%9A%D7%A1oi%87%B9%86%B9%BE%A7%DB%A7%C5%DE%D1%D1%A8%95%89%E0%A5%CD%CA%97%E4%CF%D8t%97%97%DE%D2%EB%D7%9F%99%DF%A7%CA%A1%CE%9C%CF%A4%D3%D4%EB%AF%7D%C1%C2%EC%CB%E8%A0%DB%CF%E4%D4%C6%9E%E9%5C%97%A1%CF%DC%DE%DA%A1%E6%9A%D4%96%AB%9D%A1%D1%D0%E5v%91%5E%D8%D8%CE%A7%E6%B6%AC%99%EC%5C%A9%E6%A8%DA%B8%98%A2%9F%AA%ED%AB%86%E8%EA%CB" TargetMode="External"/><Relationship Id="rId4" Type="http://schemas.openxmlformats.org/officeDocument/2006/relationships/hyperlink" Target="https://www.ibcauto.com/vehicle/checklist?crypt=%5E%D2%D0%E5%98%E1%D1%CC%9E%C6%71%A1%96%98%6E%9C%69%99%E1%A1%AD%CA%AC%9F%CA%95%58%A6%DF%C5%AA%E3%D9%A9%68%91%DD%E2%AC%CA%AB%AB%6C%92%DE%D0%CE%9A%D7%A1%6F%69%87%B9%86%B9%BE%A7%DB%A7%C5%DE%D1%D1%A8%95%89%E0%A5" TargetMode="External"/><Relationship Id="rId9" Type="http://schemas.openxmlformats.org/officeDocument/2006/relationships/hyperlink" Target="https://www.ibcauto.com/vehicle/checklist?crypt=%5E%D2%D0%E5%98%E1%D1%CC%9E%C6%71%A1%96%9A%6A%9F%6A%99%E1%A1%AD%CA%AC%9F%CA%95%58%A6%DF%C5%AA%E3%D9%A9%68%91%DD%E2%AC%CA%AB%AB%6C%92%DE%D0%CE%9A%D7%A1%6F%69%87%B9%86%B9%BE%A7%DB%A7%C5%DE%D1%D1%A8%95%89%E0%A5" TargetMode="External"/><Relationship Id="rId14" Type="http://schemas.openxmlformats.org/officeDocument/2006/relationships/hyperlink" Target="https://www.ibcauto.com/vehicle/checklist?crypt=%5E%D2%D0%E5%98%E1%D1%CC%9E%C6%71%A0%98%91%6B%A0%6E%99%E1%A1%AD%CA%AC%9F%CA%95%58%A6%DF%C5%AA%E3%D9%A9%68%91%DD%E2%AC%CA%AB%AB%6C%92%DE%D0%CE%9A%D7%A1%6F%69%87%B9%86%B9%BE%A7%DB%A7%C5%DE%D1%D1%A8%95%89%E0%A5" TargetMode="External"/><Relationship Id="rId22" Type="http://schemas.openxmlformats.org/officeDocument/2006/relationships/hyperlink" Target="https://www.ibcauto.com/vehicle/checklist?crypt=%5E%D2%D0%E5%98%E1%D1%CC%9E%C6%71%A3%98%99%6D%A4%68%99%E1%A1%AD%CA%AC%9F%CA%95%58%A6%DF%C5%AA%E3%D9%A9%68%91%DD%E2%AC%CA%AB%AB%6C%92%DE%D0%CE%9A%D7%A1%6F%69%87%B9%86%B9%BE%A7%DB%A7%C5%DE%D1%D1%A8%95%89%E0%A5" TargetMode="External"/><Relationship Id="rId27" Type="http://schemas.openxmlformats.org/officeDocument/2006/relationships/hyperlink" Target="https://www.ibcauto.com/vehicle/checklist?crypt=%5E%D2%D0%E5%98%E1%D1%CC%9E%C6%71%A3%99%9A%67%A3%67%99%E1%A1%AD%CA%AC%9F%CA%95%58%A6%DF%C5%AA%E3%D9%A9%68%91%DD%E2%AC%CA%AB%AB%6C%92%DE%D0%CE%9A%D7%A1%6F%69%87%B9%86%B9%BE%A7%DB%A7%C5%DE%D1%D1%A8%95%89%E0%A5" TargetMode="External"/><Relationship Id="rId30" Type="http://schemas.openxmlformats.org/officeDocument/2006/relationships/hyperlink" Target="https://www.ibcauto.com/vehicle/checklist?crypt=%5E%D2%D0%E5%98%E1%D1%CC%9E%C6%71%A3%96%98%67%A2%6E%99%E1%A1%AD%CA%AC%9F%CA%95%58%A6%DF%C5%AA%E3%D9%A9%68%91%DD%E2%AC%CA%AB%AB%6C%92%DE%D0%CE%9A%D7%A1%6F%69%87%B9%86%B9%BE%A7%DB%A7%C5%DE%D1%D1%A8%95%89%E0%A5" TargetMode="External"/><Relationship Id="rId35" Type="http://schemas.openxmlformats.org/officeDocument/2006/relationships/hyperlink" Target="https://www.ibcauto.com/vehicle/checklist?crypt=%5E%D2%D0%E5%98%E1%D1%CC%9E%C6%71%A3%99%9A%6E%9C%67%99%E1%A1%AD%CA%AC%9F%CA%95%58%A6%DF%C5%AA%E3%D9%A9%68%91%DD%E2%AC%CA%AB%AB%6C%92%DE%D0%CE%9A%D7%A1%6F%69%87%B9%86%B9%BE%A7%DB%A7%C5%DE%D1%D1%A8%95%89%E0%A5" TargetMode="External"/><Relationship Id="rId43" Type="http://schemas.openxmlformats.org/officeDocument/2006/relationships/hyperlink" Target="https://www.ibcauto.com/vehicle/checklist?crypt=%5E%D2%D0%E5%98%E1%D1%CC%9E%C6%71%9F%94%93%6B%9E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8" Type="http://schemas.openxmlformats.org/officeDocument/2006/relationships/hyperlink" Target="https://www.ibcauto.com/vehicle/checklist?crypt=%5E%D2%D0%E5%98%E1%D1%CC%9E%C6%71%A3%9D%92%6F%9C%69%99%E1%A1%AD%CA%AC%9F%CA%95%58%A6%DF%C5%AA%E3%D9%A9%68%91%DD%E2%AC%CA%AB%AB%6C%92%DE%D0%CE%9A%D7%A1%6F%69%87%B9%86%B9%BE%A7%DB%A7%C5%DE%D1%D1%A8%95%89%E0%A5" TargetMode="External"/><Relationship Id="rId56" Type="http://schemas.openxmlformats.org/officeDocument/2006/relationships/hyperlink" Target="https://www.ibcauto.com/vehicle/checklist?crypt=%5E%D2%D0%E5%98%E1%D1%CC%9E%C6%71%A3%9C%97%6F%9D%6C%99%E1%A1%AD%CA%AC%9F%CA%95%58%A6%DF%C5%AA%E3%D9%A9%68%91%DD%E2%AC%CA%AB%AB%6C%92%DE%D0%CE%9A%D7%A1%6F%69%87%B9%86%B9%BE%A7%DB%A7%C5%DE%D1%D1%A8%95%89%E0%A5" TargetMode="External"/><Relationship Id="rId64" Type="http://schemas.openxmlformats.org/officeDocument/2006/relationships/hyperlink" Target="https://www.ibcauto.com/vehicle/checklist?crypt=%5E%D2%D0%E5%98%E1%D1%CC%9E%C6%71%A3%9B%96%6E%A2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9" Type="http://schemas.openxmlformats.org/officeDocument/2006/relationships/hyperlink" Target="https://www.ibcauto.com/vehicle/checklist?crypt=%5E%D2%D0%E5%98%E1%D1%CC%9E%C6%71%A3%9D%93%6F%A2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7" Type="http://schemas.openxmlformats.org/officeDocument/2006/relationships/hyperlink" Target="https://www.ibcauto.com/vehicle/checklist?crypt=%5E%D2%D0%E5%98%E1%D1%CC%9E%C6%71%A3%9C%96%6B%9B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" Type="http://schemas.openxmlformats.org/officeDocument/2006/relationships/hyperlink" Target="https://www.ibcauto.com/vehicle/checklist?crypt=%5E%D2%D0%E5%98%E1%D1%CC%9E%C6%71%A1%97%91%68%A2%6A%99%E1%A1%AD%CA%AC%9F%CA%95%58%A6%DF%C5%AA%E3%D9%A9%68%91%DD%E2%AC%CA%AB%AB%6C%92%DE%D0%CE%9A%D7%A1%6F%69%87%B9%86%B9%BE%A7%DB%A7%C5%DE%D1%D1%A8%95%89%E0%A5" TargetMode="External"/><Relationship Id="rId51" Type="http://schemas.openxmlformats.org/officeDocument/2006/relationships/hyperlink" Target="https://www.ibcauto.com/vehicle/checklist?crypt=%5E%D2%D0%E5%98%E1%D1%CC%9E%C6%71%A1%94%9A%69%9B%6F%99%E1%A1%AD%CA%AC%9F%CA%95%58%A6%DF%C5%AA%E3%D9%A9%68%91%DD%E2%AC%CA%AB%AB%6C%92%DE%D0%CE%9A%D7%A1%6F%69%87%B9%86%B9%BE%A7%DB%A7%C5%DE%D1%D1%A8%95%89%E0%A5" TargetMode="External"/><Relationship Id="rId72" Type="http://schemas.openxmlformats.org/officeDocument/2006/relationships/hyperlink" Target="https://www.ibcauto.com/vehicle/checklist?crypt=%5E%D2%D0%E5%98%E1%D1%CC%9E%C6%71%A3%98%91%6F%9E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0" Type="http://schemas.openxmlformats.org/officeDocument/2006/relationships/hyperlink" Target="https://www.ibcauto.com/vehicle/checklist?crypt=%5E%D2%D0%E5%98%E1%D1%CC%9E%C6%71%A3%9B%98%6C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5" Type="http://schemas.openxmlformats.org/officeDocument/2006/relationships/hyperlink" Target="https://www.ibcauto.com/vehicle/checklist?crypt=%5E%D2%D0%E5%98%E1%D1%CC%9E%C6%71%A3%9A%96%6E%A0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" Type="http://schemas.openxmlformats.org/officeDocument/2006/relationships/hyperlink" Target="https://www.ibcauto.com/vehicle/checklist?crypt=%5E%D2%D0%E5%98%E1%D1%CC%9E%C6%71%A1%96%98%67%9B%6C%99%E1%A1%AD%CA%AC%9F%CA%95%58%A6%DF%C5%AA%E3%D9%A9%68%91%DD%E2%AC%CA%AB%AB%6C%92%DE%D0%CE%9A%D7%A1%6F%69%87%B9%86%B9%BE%A7%DB%A7%C5%DE%D1%D1%A8%95%89%E0%A5" TargetMode="External"/><Relationship Id="rId12" Type="http://schemas.openxmlformats.org/officeDocument/2006/relationships/hyperlink" Target="https://www.ibcauto.com/vehicle/checklist?crypt=%5E%D2%D0%E5%98%E1%D1%CC%9E%C6%71%9F%98%94%69%9C%6E%99%E1%A1%AD%CA%AC%9F%CA%95%58%A6%DF%C5%AA%E3%D9%A9%68%91%DD%E2%AC%CA%AB%AB%6C%92%DE%D0%CE%9A%D7%A1%6F%69%87%B9%86%B9%BE%A7%DB%A7%C5%DE%D1%D1%A8%95%89%E0%A5" TargetMode="External"/><Relationship Id="rId17" Type="http://schemas.openxmlformats.org/officeDocument/2006/relationships/hyperlink" Target="https://www.ibcauto.com/checklist?crypt=%5E%D2%D0%E5%98%E1%D1%CC%9E%C6q%A1%9D%97o%9Dj%99%E1%A1%AD%CA%AC%9F%CA%95X%A6%DF%C5%AA%E3%D9%A9h%91%DD%E2%AC%CA%AB%ABl%92%DE%D0%CE%9A%D7%A1oi%87%B9%86%B9%BE%A7%DB%A7%C5%DE%D1%D1%A8%95%89%E0%A5%CD%CA%97%E4%CF%D8t%97%97%DE%D2%EB%D7%9F%99%DF%A7%CA%A1%CE%9C%CF%A4%D3%D4%EB%AF%7D%C1%C2%EC%CB%E8%A0%DB%CF%E4%D4%C6%9E%E9%5C%97%A1%CF%DC%DE%DA%A1%E6%9A%D4%96%AB%9D%A1%D1%D0%E5v%91%5E%D8%D8%CE%A7%E6%B6%AC%99%EC%5C%A9%E6%A8%DA%B8%98%A2%9F%AA%ED%AB%86%E8%EA%CB" TargetMode="External"/><Relationship Id="rId25" Type="http://schemas.openxmlformats.org/officeDocument/2006/relationships/hyperlink" Target="https://www.ibcauto.com/vehicle/checklist?crypt=%5E%D2%D0%E5%98%E1%D1%CC%9E%C6%71%A3%97%9A%6F%9F%70%99%E1%A1%AD%CA%AC%9F%CA%95%58%A6%DF%C5%AA%E3%D9%A9%68%91%DD%E2%AC%CA%AB%AB%6C%92%DE%D0%CE%9A%D7%A1%6F%69%87%B9%86%B9%BE%A7%DB%A7%C5%DE%D1%D1%A8%95%89%E0%A5" TargetMode="External"/><Relationship Id="rId33" Type="http://schemas.openxmlformats.org/officeDocument/2006/relationships/hyperlink" Target="https://www.ibcauto.com/vehicle/checklist?crypt=%5E%D2%D0%E5%98%E1%D1%CC%9E%C6%71%A3%9C%92%6E%9B%6F%99%E1%A1%AD%CA%AC%9F%CA%95%58%A6%DF%C5%AA%E3%D9%A9%68%91%DD%E2%AC%CA%AB%AB%6C%92%DE%D0%CE%9A%D7%A1%6F%69%87%B9%86%B9%BE%A7%DB%A7%C5%DE%D1%D1%A8%95%89%E0%A5" TargetMode="External"/><Relationship Id="rId38" Type="http://schemas.openxmlformats.org/officeDocument/2006/relationships/hyperlink" Target="https://www.ibcauto.com/vehicle/checklist?crypt=%5E%D2%D0%E5%98%E1%D1%CC%9E%C6%71%A3%9C%97%6A%A0%6A%99%E1%A1%AD%CA%AC%9F%CA%95%58%A6%DF%C5%AA%E3%D9%A9%68%91%DD%E2%AC%CA%AB%AB%6C%92%DE%D0%CE%9A%D7%A1%6F%69%87%B9%86%B9%BE%A7%DB%A7%C5%DE%D1%D1%A8%95%89%E0%A5" TargetMode="External"/><Relationship Id="rId46" Type="http://schemas.openxmlformats.org/officeDocument/2006/relationships/hyperlink" Target="https://www.ibcauto.com/vehicle/checklist?crypt=%5E%CF%DE%DE%A0%B6%DC%DB%93%CC%9F%D1%D6%87%9F%CF%AD%D8%D6%A1%9C%D1%D4s%9Eiek%A1%9D" TargetMode="External"/><Relationship Id="rId59" Type="http://schemas.openxmlformats.org/officeDocument/2006/relationships/hyperlink" Target="https://www.ibcauto.com/vehicle/checklist?crypt=%5E%D2%D0%E5%98%E1%D1%CC%9E%C6%71%A3%9B%92%69%A1%67%99%E1%A1%AD%CA%AC%9F%CA%95%58%A6%DF%C5%AA%E3%D9%A9%68%91%DD%E2%AC%CA%AB%AB%6C%92%DE%D0%CE%9A%D7%A1%6F%69%87%B9%86%B9%BE%A7%DB%A7%C5%DE%D1%D1%A8%95%89%E0%A5" TargetMode="External"/><Relationship Id="rId67" Type="http://schemas.openxmlformats.org/officeDocument/2006/relationships/hyperlink" Target="https://www.ibcauto.com/vehicle/checklist?crypt=%5E%D2%D0%E5%98%E1%D1%CC%9E%C6%71%A4%95%96%68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0" Type="http://schemas.openxmlformats.org/officeDocument/2006/relationships/hyperlink" Target="https://www.ibcauto.com/vehicle/checklist?crypt=%5E%D2%D0%E5%98%E1%D1%CC%9E%C6%71%A1%97%92%69%9E%69%99%E1%A1%AD%CA%AC%9F%CA%95%58%A6%DF%C5%AA%E3%D9%A9%68%91%DD%E2%AC%CA%AB%AB%6C%92%DE%D0%CE%9A%D7%A1%6F%69%87%B9%86%B9%BE%A7%DB%A7%C5%DE%D1%D1%A8%95%89%E0%A5" TargetMode="External"/><Relationship Id="rId41" Type="http://schemas.openxmlformats.org/officeDocument/2006/relationships/hyperlink" Target="https://www.ibcauto.com/vehicle/checklist?crypt=%5E%D2%D0%E5%98%E1%D1%CC%9E%C6%71%A3%99%98%6C%A4%68%99%E1%A1%AD%CA%AC%9F%CA%95%58%A6%DF%C5%AA%E3%D9%A9%68%91%DD%E2%AC%CA%AB%AB%6C%92%DE%D0%CE%9A%D7%A1%6F%69%87%B9%86%B9%BE%A7%DB%A7%C5%DE%D1%D1%A8%95%89%E0%A5" TargetMode="External"/><Relationship Id="rId54" Type="http://schemas.openxmlformats.org/officeDocument/2006/relationships/hyperlink" Target="https://www.ibcauto.com/vehicle/checklist?crypt=%5E%D2%D0%E5%98%E1%D1%CC%9E%C6%71%A3%9B%96%6B%A2%6F%99%E1%A1%AD%CA%AC%9F%CA%95%58%A6%DF%C5%AA%E3%D9%A9%68%91%DD%E2%AC%CA%AB%AB%6C%92%DE%D0%CE%9A%D7%A1%6F%69%87%B9%86%B9%BE%A7%DB%A7%C5%DE%D1%D1%A8%95%89%E0%A5" TargetMode="External"/><Relationship Id="rId62" Type="http://schemas.openxmlformats.org/officeDocument/2006/relationships/hyperlink" Target="https://www.ibcauto.com/vehicle/checklist?crypt=%5E%D2%D0%E5%98%E1%D1%CC%9E%C6%71%A3%95%95%6E%9B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0" Type="http://schemas.openxmlformats.org/officeDocument/2006/relationships/hyperlink" Target="https://www.ibcauto.com/vehicle/checklist?crypt=%5E%D2%D0%E5%98%E1%D1%CC%9E%C6%71%A3%9D%94%6C%A4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5" Type="http://schemas.openxmlformats.org/officeDocument/2006/relationships/hyperlink" Target="https://www.ibcauto.com/vehicle/checklist?crypt=%5E%D2%D0%E5%98%E1%D1%CC%9E%C6%71%A1%95%91%6F%9E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3" Type="http://schemas.openxmlformats.org/officeDocument/2006/relationships/hyperlink" Target="https://www.ibcauto.com/vehicle/checklist?crypt=%5E%D2%D0%E5%98%E1%D1%CC%9E%C6%71%A3%9B%93%6E%A1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s://www.ibcauto.com/vehicle/checklist?crypt=%5E%D2%D0%E5%98%E1%D1%CC%9E%C6%71%A1%98%94%6E%9D%6B%99%E1%A1%AD%CA%AC%9F%CA%95%58%A6%DF%C5%AA%E3%D9%A9%68%91%DD%E2%AC%CA%AB%AB%6C%92%DE%D0%CE%9A%D7%A1%6F%69%87%B9%86%B9%BE%A7%DB%A7%C5%DE%D1%D1%A8%95%89%E0%A5" TargetMode="External"/><Relationship Id="rId6" Type="http://schemas.openxmlformats.org/officeDocument/2006/relationships/hyperlink" Target="https://www.ibcauto.com/vehicle/checklist?crypt=%5E%D2%D0%E5%98%E1%D1%CC%9E%C6%71%A1%94%97%66%A0%68%99%E1%A1%AD%CA%AC%9F%CA%95%58%A6%DF%C5%AA%E3%D9%A9%68%91%DD%E2%AC%CA%AB%AB%6C%92%DE%D0%CE%9A%D7%A1%6F%69%87%B9%86%B9%BE%A7%DB%A7%C5%DE%D1%D1%A8%95%89%E0%A5" TargetMode="External"/><Relationship Id="rId15" Type="http://schemas.openxmlformats.org/officeDocument/2006/relationships/hyperlink" Target="https://www.ibcauto.com/vehicle/checklist?crypt=%5E%D2%D0%E5%98%E1%D1%CC%9E%C6%71%A3%98%92%6E%A2%6B%99%E1%A1%AD%CA%AC%9F%CA%95%58%A6%DF%C5%AA%E3%D9%A9%68%91%DD%E2%AC%CA%AB%AB%6C%92%DE%D0%CE%9A%D7%A1%6F%69%87%B9%86%B9%BE%A7%DB%A7%C5%DE%D1%D1%A8%95%89%E0%A5" TargetMode="External"/><Relationship Id="rId23" Type="http://schemas.openxmlformats.org/officeDocument/2006/relationships/hyperlink" Target="https://www.ibcauto.com/vehicle/checklist?crypt=%5E%CF%DE%DE%A0%B6%DC%DB%93%CC%9F%D1%D6%87%9F%CF%AD%D8%D6%A1%9C%D1%D4s%9Edbl%A2%97" TargetMode="External"/><Relationship Id="rId28" Type="http://schemas.openxmlformats.org/officeDocument/2006/relationships/hyperlink" Target="https://www.ibcauto.com/vehicle/checklist?crypt=%5E%CF%DE%DE%A0%B6%DC%DB%93%CC%9F%D1%D6%87%9F%CF%AD%D8%D6%A1%9C%D1%D4s%9Efcf%A2%94" TargetMode="External"/><Relationship Id="rId36" Type="http://schemas.openxmlformats.org/officeDocument/2006/relationships/hyperlink" Target="https://www.ibcauto.com/vehicle/checklist?crypt=%5E%D2%D0%E5%98%E1%D1%CC%9E%C6%71%A3%99%93%6E%9C%67%99%E1%A1%AD%CA%AC%9F%CA%95%58%A6%DF%C5%AA%E3%D9%A9%68%91%DD%E2%AC%CA%AB%AB%6C%92%DE%D0%CE%9A%D7%A1%6F%69%87%B9%86%B9%BE%A7%DB%A7%C5%DE%D1%D1%A8%95%89%E0%A5" TargetMode="External"/><Relationship Id="rId49" Type="http://schemas.openxmlformats.org/officeDocument/2006/relationships/hyperlink" Target="https://www.ibcauto.com/vehicle/checklist?crypt=%5E%D2%D0%E5%98%E1%D1%CC%9E%C6%71%A3%9D%94%69%9B%6A%99%E1%A1%AD%CA%AC%9F%CA%95%58%A6%DF%C5%AA%E3%D9%A9%68%91%DD%E2%AC%CA%AB%AB%6C%92%DE%D0%CE%9A%D7%A1%6F%69%87%B9%86%B9%BE%A7%DB%A7%C5%DE%D1%D1%A8%95%89%E0%A5" TargetMode="External"/><Relationship Id="rId57" Type="http://schemas.openxmlformats.org/officeDocument/2006/relationships/hyperlink" Target="https://www.ibcauto.com/vehicle/checklist?crypt=%5E%D2%D0%E5%98%E1%D1%CC%9E%C6%71%A3%9B%91%6E%9E%69%99%E1%A1%AD%CA%AC%9F%CA%95%58%A6%DF%C5%AA%E3%D9%A9%68%91%DD%E2%AC%CA%AB%AB%6C%92%DE%D0%CE%9A%D7%A1%6F%69%87%B9%86%B9%BE%A7%DB%A7%C5%DE%D1%D1%A8%95%89%E0%A5" TargetMode="External"/><Relationship Id="rId10" Type="http://schemas.openxmlformats.org/officeDocument/2006/relationships/hyperlink" Target="https://www.ibcauto.com/vehicle/checklist?crypt=%5E%D2%D0%E5%98%E1%D1%CC%9E%C6%71%A1%97%97%6D%9C%6B%99%E1%A1%AD%CA%AC%9F%CA%95%58%A6%DF%C5%AA%E3%D9%A9%68%91%DD%E2%AC%CA%AB%AB%6C%92%DE%D0%CE%9A%D7%A1%6F%69%87%B9%86%B9%BE%A7%DB%A7%C5%DE%D1%D1%A8%95%89%E0%A5" TargetMode="External"/><Relationship Id="rId31" Type="http://schemas.openxmlformats.org/officeDocument/2006/relationships/hyperlink" Target="https://www.ibcauto.com/vehicle/checklist?crypt=%5E%D2%D0%E5%98%E1%D1%CC%9E%C6%71%A2%94%92%6F%A0%70%99%E1%A1%AD%CA%AC%9F%CA%95%58%A6%DF%C5%AA%E3%D9%A9%68%91%DD%E2%AC%CA%AB%AB%6C%92%DE%D0%CE%9A%D7%A1%6F%69%87%B9%86%B9%BE%A7%DB%A7%C5%DE%D1%D1%A8%95%89%E0%A5" TargetMode="External"/><Relationship Id="rId44" Type="http://schemas.openxmlformats.org/officeDocument/2006/relationships/hyperlink" Target="https://www.ibcauto.com/vehicle/checklist?crypt=%5E%CF%DE%DE%A0%B6%DC%DB%93%CC%9F%D1%D6%87%9F%CF%AD%D8%D6%A1%9C%D1%D4s%9Ddcd%9F%94" TargetMode="External"/><Relationship Id="rId52" Type="http://schemas.openxmlformats.org/officeDocument/2006/relationships/hyperlink" Target="https://www.ibcauto.com/vehicle/checklist?crypt=%5E%D2%D0%E5%98%E1%D1%CC%9E%C6%71%A3%99%99%68%9E%68%99%E1%A1%AD%CA%AC%9F%CA%95%58%A6%DF%C5%AA%E3%D9%A9%68%91%DD%E2%AC%CA%AB%AB%6C%92%DE%D0%CE%9A%D7%A1%6F%69%87%B9%86%B9%BE%A7%DB%A7%C5%DE%D1%D1%A8%95%89%E0%A5" TargetMode="External"/><Relationship Id="rId60" Type="http://schemas.openxmlformats.org/officeDocument/2006/relationships/hyperlink" Target="https://www.ibcauto.com/vehicle/checklist?crypt=%5E%D2%D0%E5%98%E1%D1%CC%9E%C6%71%9F%9C%99%6F%9F%6D%99%E1%A1%AD%CA%AC%9F%CA%95%58%A6%DF%C5%AA%E3%D9%A9%68%91%DD%E2%AC%CA%AB%AB%6C%92%DE%D0%CE%9A%D7%A1%6F%69%87%B9%86%B9%BE%A7%DB%A7%C5%DE%D1%D1%A8%95%89%E0%A5" TargetMode="External"/><Relationship Id="rId65" Type="http://schemas.openxmlformats.org/officeDocument/2006/relationships/hyperlink" Target="https://www.ibcauto.com/vehicle/checklist?crypt=%5E%D2%D0%E5%98%E1%D1%CC%9E%C6%71%A4%94%97%66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3" Type="http://schemas.openxmlformats.org/officeDocument/2006/relationships/hyperlink" Target="https://www.ibcauto.com/vehicle/checklist?crypt=%5E%D2%D0%E5%98%E1%D1%CC%9E%C6%71%A1%95%91%6F%9E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8" Type="http://schemas.openxmlformats.org/officeDocument/2006/relationships/hyperlink" Target="https://www.ibcauto.com/vehicle/checklist?crypt=%5E%D2%D0%E5%98%E1%D1%CC%9E%C6%71%A1%94%91%68%A4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1" Type="http://schemas.openxmlformats.org/officeDocument/2006/relationships/hyperlink" Target="https://www.ibcauto.com/vehicle/checklist?crypt=%5E%D2%D0%E5%98%E1%D1%CC%9E%C6%71%A3%94%98%66%9B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926"/>
  <sheetViews>
    <sheetView workbookViewId="0">
      <pane ySplit="8" topLeftCell="A24" activePane="bottomLeft" state="frozen"/>
      <selection pane="bottomLeft" activeCell="B10" sqref="B10"/>
    </sheetView>
  </sheetViews>
  <sheetFormatPr defaultColWidth="14.44140625" defaultRowHeight="15" customHeight="1"/>
  <cols>
    <col min="1" max="1" width="10.33203125" customWidth="1"/>
    <col min="2" max="2" width="11.44140625" customWidth="1"/>
    <col min="3" max="3" width="18.109375" customWidth="1"/>
    <col min="4" max="5" width="11" customWidth="1"/>
    <col min="6" max="6" width="22.5546875" customWidth="1"/>
    <col min="7" max="7" width="18.88671875" customWidth="1"/>
    <col min="8" max="8" width="12.88671875" customWidth="1"/>
    <col min="9" max="9" width="14.6640625" customWidth="1"/>
    <col min="10" max="10" width="15.109375" customWidth="1"/>
    <col min="11" max="11" width="25.44140625" customWidth="1"/>
    <col min="12" max="12" width="9.109375" customWidth="1"/>
    <col min="13" max="13" width="11.44140625" customWidth="1"/>
    <col min="14" max="14" width="10.6640625" customWidth="1"/>
    <col min="15" max="26" width="8.6640625" customWidth="1"/>
  </cols>
  <sheetData>
    <row r="1" spans="1:26" ht="18.75" customHeight="1">
      <c r="A1" s="156" t="s">
        <v>0</v>
      </c>
      <c r="B1" s="157"/>
      <c r="C1" s="157"/>
      <c r="D1" s="157"/>
      <c r="E1" s="157"/>
      <c r="F1" s="157"/>
      <c r="G1" s="157"/>
      <c r="H1" s="157"/>
      <c r="I1" s="157"/>
      <c r="J1" s="15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52.5" customHeight="1">
      <c r="A2" s="159"/>
      <c r="B2" s="160"/>
      <c r="C2" s="160"/>
      <c r="D2" s="160"/>
      <c r="E2" s="160"/>
      <c r="F2" s="160"/>
      <c r="G2" s="160"/>
      <c r="H2" s="160"/>
      <c r="I2" s="160"/>
      <c r="J2" s="16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2"/>
      <c r="C3" s="2"/>
      <c r="D3" s="2"/>
      <c r="E3" s="2"/>
      <c r="F3" s="3" t="s">
        <v>1</v>
      </c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4"/>
      <c r="B4" s="4"/>
      <c r="C4" s="5"/>
      <c r="D4" s="5"/>
      <c r="E4" s="5"/>
      <c r="F4" s="4"/>
      <c r="G4" s="4"/>
      <c r="H4" s="4"/>
      <c r="I4" s="4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4"/>
      <c r="C5" s="5"/>
      <c r="D5" s="5"/>
      <c r="E5" s="5"/>
      <c r="F5" s="4"/>
      <c r="G5" s="4"/>
      <c r="H5" s="6" t="s">
        <v>2</v>
      </c>
      <c r="I5" s="4"/>
      <c r="J5" s="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7" t="s">
        <v>3</v>
      </c>
      <c r="B6" s="4"/>
      <c r="C6" s="5"/>
      <c r="D6" s="5"/>
      <c r="E6" s="5"/>
      <c r="F6" s="4"/>
      <c r="G6" s="4"/>
      <c r="H6" s="8" t="s">
        <v>4</v>
      </c>
      <c r="I6" s="9"/>
      <c r="J6" s="10">
        <f>I152+J152</f>
        <v>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4"/>
      <c r="B7" s="4"/>
      <c r="C7" s="5"/>
      <c r="D7" s="5"/>
      <c r="E7" s="5"/>
      <c r="F7" s="4"/>
      <c r="G7" s="4"/>
      <c r="H7" s="4"/>
      <c r="I7" s="4"/>
      <c r="J7" s="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2.25" customHeight="1">
      <c r="A8" s="11" t="s">
        <v>5</v>
      </c>
      <c r="B8" s="11" t="s">
        <v>6</v>
      </c>
      <c r="C8" s="11" t="s">
        <v>7</v>
      </c>
      <c r="D8" s="11" t="s">
        <v>8</v>
      </c>
      <c r="E8" s="11" t="s">
        <v>9</v>
      </c>
      <c r="F8" s="11" t="s">
        <v>10</v>
      </c>
      <c r="G8" s="11" t="s">
        <v>11</v>
      </c>
      <c r="H8" s="11" t="s">
        <v>12</v>
      </c>
      <c r="I8" s="12" t="s">
        <v>13</v>
      </c>
      <c r="J8" s="13" t="s">
        <v>14</v>
      </c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5" customHeight="1">
      <c r="A9" s="15" t="str">
        <f>IFERROR(VLOOKUP($G9,'as of August 26'!$A$5:$V$195,3,0),"")</f>
        <v/>
      </c>
      <c r="B9" s="16" t="str">
        <f>IFERROR(VLOOKUP($G9,'as of August 26'!$A$5:$V$195,5,0),"")</f>
        <v/>
      </c>
      <c r="C9" s="17" t="str">
        <f>IFERROR(VLOOKUP($G9,'as of August 26'!$A$5:$V$1187,19,0),"")</f>
        <v/>
      </c>
      <c r="D9" s="15" t="str">
        <f>IFERROR(VLOOKUP($G9,'as of August 26'!$A$5:$V$195,20,0),"")</f>
        <v/>
      </c>
      <c r="E9" s="15" t="str">
        <f>IFERROR(VLOOKUP($G9,'as of August 26'!$A$5:$V$195,21,0),"")</f>
        <v/>
      </c>
      <c r="F9" s="18" t="str">
        <f>IFERROR(VLOOKUP($G9,'as of August 26'!$A$5:$V$195,8,0),"")</f>
        <v/>
      </c>
      <c r="G9" s="19" t="str">
        <f t="array" ref="G9">IFERROR(INDEX('as of August 26'!$F$5:$F$195,SMALL(IF('as of August 26'!$B$5:$B$195="YES",ROW('as of August 26'!$B$5:$B$195)-MIN(ROW('as of August 26'!$B$5:$B$195))+1),ROW(1:1))),"")</f>
        <v/>
      </c>
      <c r="H9" s="15" t="str">
        <f>IFERROR(VLOOKUP($G9,'as of August 26'!$A$5:$V$195,4,0),"")</f>
        <v/>
      </c>
      <c r="I9" s="20" t="str">
        <f>IFERROR(IF(ISBLANK(K9),"",VLOOKUP($G9,'as of August 26'!$A$5:$V$195,16,0)-J9),"")</f>
        <v/>
      </c>
      <c r="J9" s="21" t="str">
        <f>IFERROR(VLOOKUP($G9,'as of August 26'!$A$5:$V$195,13,0),"")</f>
        <v/>
      </c>
      <c r="K9" s="22" t="str">
        <f>IFERROR(VLOOKUP($G9,'as of August 26'!$A$5:$X$195,23,0),"")</f>
        <v/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5" t="str">
        <f>IFERROR(VLOOKUP($G10,'as of August 26'!$A$5:$V$195,3,0),"")</f>
        <v/>
      </c>
      <c r="B10" s="16" t="str">
        <f>IFERROR(VLOOKUP($G10,'as of August 26'!$A$5:$V$195,5,0),"")</f>
        <v/>
      </c>
      <c r="C10" s="17" t="str">
        <f>IFERROR(VLOOKUP($G10,'as of August 26'!$A$5:$V$195,19,0),"")</f>
        <v/>
      </c>
      <c r="D10" s="15" t="str">
        <f>IFERROR(VLOOKUP($G10,'as of August 26'!$A$5:$V$195,20,0),"")</f>
        <v/>
      </c>
      <c r="E10" s="15" t="str">
        <f>IFERROR(VLOOKUP($G10,'as of August 26'!$A$5:$V$195,21,0),"")</f>
        <v/>
      </c>
      <c r="F10" s="18" t="str">
        <f>IFERROR(VLOOKUP($G10,'as of August 26'!$A$5:$V$195,8,0),"")</f>
        <v/>
      </c>
      <c r="G10" s="19" t="str">
        <f t="array" ref="G10">IFERROR(INDEX('as of August 26'!$F$5:$F$195,SMALL(IF('as of August 26'!$B$5:$B$195="YES",ROW('as of August 26'!$B$5:$B$195)-MIN(ROW('as of August 26'!$B$5:$B$195))+1),ROW(2:2))),"")</f>
        <v/>
      </c>
      <c r="H10" s="15">
        <v>45450</v>
      </c>
      <c r="I10" s="20" t="str">
        <f>IFERROR(IF(ISBLANK(K10),"",VLOOKUP($G10,'as of August 26'!$A$5:$V$195,16,0)-J10),"")</f>
        <v/>
      </c>
      <c r="J10" s="21" t="str">
        <f>IFERROR(VLOOKUP($G10,'as of August 26'!$A$5:$V$195,13,0),"")</f>
        <v/>
      </c>
      <c r="K10" s="22" t="str">
        <f>IFERROR(VLOOKUP($G10,'as of August 26'!$A$5:$X$195,23,0),"")</f>
        <v/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5" t="str">
        <f>IFERROR(VLOOKUP($G11,'as of August 26'!$A$5:$V$195,3,0),"")</f>
        <v/>
      </c>
      <c r="B11" s="16" t="str">
        <f>IFERROR(VLOOKUP($G11,'as of August 26'!$A$5:$V$195,5,0),"")</f>
        <v/>
      </c>
      <c r="C11" s="17" t="str">
        <f>IFERROR(VLOOKUP($G11,'as of August 26'!$A$5:$V$195,19,0),"")</f>
        <v/>
      </c>
      <c r="D11" s="15" t="str">
        <f>IFERROR(VLOOKUP($G11,'as of August 26'!$A$5:$V$195,20,0),"")</f>
        <v/>
      </c>
      <c r="E11" s="15" t="str">
        <f>IFERROR(VLOOKUP($G11,'as of August 26'!$A$5:$V$195,21,0),"")</f>
        <v/>
      </c>
      <c r="F11" s="18" t="str">
        <f>IFERROR(VLOOKUP($G11,'as of August 26'!$A$5:$V$195,8,0),"")</f>
        <v/>
      </c>
      <c r="G11" s="19" t="str">
        <f t="array" ref="G11">IFERROR(INDEX('as of August 26'!$F$5:$F$195,SMALL(IF('as of August 26'!$B$5:$B$195="YES",ROW('as of August 26'!$B$5:$B$195)-MIN(ROW('as of August 26'!$B$5:$B$195))+1),ROW(3:3))),"")</f>
        <v/>
      </c>
      <c r="H11" s="15" t="str">
        <f>IFERROR(VLOOKUP($G11,'as of August 26'!$A$5:$V$195,4,0),"")</f>
        <v/>
      </c>
      <c r="I11" s="20" t="str">
        <f>IFERROR(IF(ISBLANK(K11),"",VLOOKUP($G11,'as of August 26'!$A$5:$V$195,16,0)-J11),"")</f>
        <v/>
      </c>
      <c r="J11" s="21" t="str">
        <f>IFERROR(VLOOKUP($G11,'as of August 26'!$A$5:$V$195,13,0),"")</f>
        <v/>
      </c>
      <c r="K11" s="22" t="str">
        <f>IFERROR(VLOOKUP($G11,'as of August 26'!$A$5:$X$195,23,0),"")</f>
        <v/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5" t="str">
        <f>IFERROR(VLOOKUP($G12,'as of August 26'!$A$5:$V$195,3,0),"")</f>
        <v/>
      </c>
      <c r="B12" s="16" t="str">
        <f>IFERROR(VLOOKUP($G12,'as of August 26'!$A$5:$V$195,5,0),"")</f>
        <v/>
      </c>
      <c r="C12" s="17" t="str">
        <f>IFERROR(VLOOKUP($G12,'as of August 26'!$A$5:$V$195,19,0),"")</f>
        <v/>
      </c>
      <c r="D12" s="15" t="str">
        <f>IFERROR(VLOOKUP($G12,'as of August 26'!$A$5:$V$195,20,0),"")</f>
        <v/>
      </c>
      <c r="E12" s="15" t="str">
        <f>IFERROR(VLOOKUP($G12,'as of August 26'!$A$5:$V$195,21,0),"")</f>
        <v/>
      </c>
      <c r="F12" s="18" t="str">
        <f>IFERROR(VLOOKUP($G12,'as of August 26'!$A$5:$V$195,8,0),"")</f>
        <v/>
      </c>
      <c r="G12" s="19" t="str">
        <f t="array" ref="G12">IFERROR(INDEX('as of August 26'!$F$5:$F$195,SMALL(IF('as of August 26'!$B$5:$B$195="YES",ROW('as of August 26'!$B$5:$B$195)-MIN(ROW('as of August 26'!$B$5:$B$195))+1),ROW(4:4))),"")</f>
        <v/>
      </c>
      <c r="H12" s="15" t="str">
        <f>IFERROR(VLOOKUP($G12,'as of August 26'!$A$5:$V$195,4,0),"")</f>
        <v/>
      </c>
      <c r="I12" s="20" t="str">
        <f>IFERROR(IF(ISBLANK(K12),"",VLOOKUP($G12,'as of August 26'!$A$5:$V$195,16,0)-J12),"")</f>
        <v/>
      </c>
      <c r="J12" s="21" t="str">
        <f>IFERROR(VLOOKUP($G12,'as of August 26'!$A$5:$V$195,13,0),"")</f>
        <v/>
      </c>
      <c r="K12" s="22" t="str">
        <f>IFERROR(VLOOKUP($G12,'as of August 26'!$A$5:$X$195,23,0),"")</f>
        <v/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5" t="str">
        <f>IFERROR(VLOOKUP($G13,'as of August 26'!$A$5:$V$195,3,0),"")</f>
        <v/>
      </c>
      <c r="B13" s="16" t="str">
        <f>IFERROR(VLOOKUP($G13,'as of August 26'!$A$5:$V$195,5,0),"")</f>
        <v/>
      </c>
      <c r="C13" s="17" t="str">
        <f>IFERROR(VLOOKUP($G13,'as of August 26'!$A$5:$V$195,19,0),"")</f>
        <v/>
      </c>
      <c r="D13" s="15" t="str">
        <f>IFERROR(VLOOKUP($G13,'as of August 26'!$A$5:$V$195,20,0),"")</f>
        <v/>
      </c>
      <c r="E13" s="15" t="str">
        <f>IFERROR(VLOOKUP($G13,'as of August 26'!$A$5:$V$195,21,0),"")</f>
        <v/>
      </c>
      <c r="F13" s="18" t="str">
        <f>IFERROR(VLOOKUP($G13,'as of August 26'!$A$5:$V$195,8,0),"")</f>
        <v/>
      </c>
      <c r="G13" s="19" t="str">
        <f t="array" ref="G13">IFERROR(INDEX('as of August 26'!$F$5:$F$195,SMALL(IF('as of August 26'!$B$5:$B$195="YES",ROW('as of August 26'!$B$5:$B$195)-MIN(ROW('as of August 26'!$B$5:$B$195))+1),ROW(5:5))),"")</f>
        <v/>
      </c>
      <c r="H13" s="15" t="str">
        <f>IFERROR(VLOOKUP($G13,'as of August 26'!$A$5:$V$195,4,0),"")</f>
        <v/>
      </c>
      <c r="I13" s="20" t="str">
        <f>IFERROR(IF(ISBLANK(K13),"",VLOOKUP($G13,'as of August 26'!$A$5:$V$195,16,0)-J13),"")</f>
        <v/>
      </c>
      <c r="J13" s="21" t="str">
        <f>IFERROR(VLOOKUP($G13,'as of August 26'!$A$5:$V$195,13,0),"")</f>
        <v/>
      </c>
      <c r="K13" s="22" t="str">
        <f>IFERROR(VLOOKUP($G13,'as of August 26'!$A$5:$X$195,23,0),"")</f>
        <v/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5" t="str">
        <f>IFERROR(VLOOKUP($G14,'as of August 26'!$A$5:$V$195,3,0),"")</f>
        <v/>
      </c>
      <c r="B14" s="16" t="str">
        <f>IFERROR(VLOOKUP($G14,'as of August 26'!$A$5:$V$195,5,0),"")</f>
        <v/>
      </c>
      <c r="C14" s="17" t="str">
        <f>IFERROR(VLOOKUP($G14,'as of August 26'!$A$5:$V$195,19,0),"")</f>
        <v/>
      </c>
      <c r="D14" s="15" t="str">
        <f>IFERROR(VLOOKUP($G14,'as of August 26'!$A$5:$V$195,20,0),"")</f>
        <v/>
      </c>
      <c r="E14" s="15" t="str">
        <f>IFERROR(VLOOKUP($G14,'as of August 26'!$A$5:$V$195,21,0),"")</f>
        <v/>
      </c>
      <c r="F14" s="18" t="str">
        <f>IFERROR(VLOOKUP($G14,'as of August 26'!$A$5:$V$195,8,0),"")</f>
        <v/>
      </c>
      <c r="G14" s="19" t="str">
        <f t="array" ref="G14">IFERROR(INDEX('as of August 26'!$F$5:$F$195,SMALL(IF('as of August 26'!$B$5:$B$195="YES",ROW('as of August 26'!$B$5:$B$195)-MIN(ROW('as of August 26'!$B$5:$B$195))+1),ROW(6:6))),"")</f>
        <v/>
      </c>
      <c r="H14" s="15" t="str">
        <f>IFERROR(VLOOKUP($G14,'as of August 26'!$A$5:$V$195,4,0),"")</f>
        <v/>
      </c>
      <c r="I14" s="20" t="str">
        <f>IFERROR(IF(ISBLANK(K14),"",VLOOKUP($G14,'as of August 26'!$A$5:$V$195,16,0)-J14),"")</f>
        <v/>
      </c>
      <c r="J14" s="21" t="str">
        <f>IFERROR(VLOOKUP($G14,'as of August 26'!$A$5:$V$195,13,0),"")</f>
        <v/>
      </c>
      <c r="K14" s="22" t="str">
        <f>IFERROR(VLOOKUP($G14,'as of August 26'!$A$5:$X$195,23,0),"")</f>
        <v/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5" t="str">
        <f>IFERROR(VLOOKUP($G15,'as of August 26'!$A$5:$V$195,3,0),"")</f>
        <v/>
      </c>
      <c r="B15" s="16" t="str">
        <f>IFERROR(VLOOKUP($G15,'as of August 26'!$A$5:$V$195,5,0),"")</f>
        <v/>
      </c>
      <c r="C15" s="17" t="str">
        <f>IFERROR(VLOOKUP($G15,'as of August 26'!$A$5:$V$195,19,0),"")</f>
        <v/>
      </c>
      <c r="D15" s="15" t="str">
        <f>IFERROR(VLOOKUP($G15,'as of August 26'!$A$5:$V$195,20,0),"")</f>
        <v/>
      </c>
      <c r="E15" s="15" t="str">
        <f>IFERROR(VLOOKUP($G15,'as of August 26'!$A$5:$V$195,21,0),"")</f>
        <v/>
      </c>
      <c r="F15" s="18" t="str">
        <f>IFERROR(VLOOKUP($G15,'as of August 26'!$A$5:$V$195,8,0),"")</f>
        <v/>
      </c>
      <c r="G15" s="19" t="str">
        <f t="array" ref="G15">IFERROR(INDEX('as of August 26'!$F$5:$F$195,SMALL(IF('as of August 26'!$B$5:$B$195="YES",ROW('as of August 26'!$B$5:$B$195)-MIN(ROW('as of August 26'!$B$5:$B$195))+1),ROW(7:7))),"")</f>
        <v/>
      </c>
      <c r="H15" s="15" t="str">
        <f>IFERROR(VLOOKUP($G15,'as of August 26'!$A$5:$V$195,4,0),"")</f>
        <v/>
      </c>
      <c r="I15" s="20" t="str">
        <f>IFERROR(IF(ISBLANK(K15),"",VLOOKUP($G15,'as of August 26'!$A$5:$V$195,16,0)-J15),"")</f>
        <v/>
      </c>
      <c r="J15" s="21" t="str">
        <f>IFERROR(VLOOKUP($G15,'as of August 26'!$A$5:$V$195,13,0),"")</f>
        <v/>
      </c>
      <c r="K15" s="22" t="str">
        <f>IFERROR(VLOOKUP($G15,'as of August 26'!$A$5:$X$195,23,0),"")</f>
        <v/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5" t="str">
        <f>IFERROR(VLOOKUP($G16,'as of August 26'!$A$5:$V$195,3,0),"")</f>
        <v/>
      </c>
      <c r="B16" s="16" t="str">
        <f>IFERROR(VLOOKUP($G16,'as of August 26'!$A$5:$V$195,5,0),"")</f>
        <v/>
      </c>
      <c r="C16" s="17" t="str">
        <f>IFERROR(VLOOKUP($G16,'as of August 26'!$A$5:$V$195,19,0),"")</f>
        <v/>
      </c>
      <c r="D16" s="15" t="str">
        <f>IFERROR(VLOOKUP($G16,'as of August 26'!$A$5:$V$195,20,0),"")</f>
        <v/>
      </c>
      <c r="E16" s="15" t="str">
        <f>IFERROR(VLOOKUP($G16,'as of August 26'!$A$5:$V$195,21,0),"")</f>
        <v/>
      </c>
      <c r="F16" s="18" t="str">
        <f>IFERROR(VLOOKUP($G16,'as of August 26'!$A$5:$V$195,8,0),"")</f>
        <v/>
      </c>
      <c r="G16" s="19" t="str">
        <f t="array" ref="G16">IFERROR(INDEX('as of August 26'!$F$5:$F$195,SMALL(IF('as of August 26'!$B$5:$B$195="YES",ROW('as of August 26'!$B$5:$B$195)-MIN(ROW('as of August 26'!$B$5:$B$195))+1),ROW(8:8))),"")</f>
        <v/>
      </c>
      <c r="H16" s="15" t="str">
        <f>IFERROR(VLOOKUP($G16,'as of August 26'!$A$5:$V$195,4,0),"")</f>
        <v/>
      </c>
      <c r="I16" s="20" t="str">
        <f>IFERROR(IF(ISBLANK(K16),"",VLOOKUP($G16,'as of August 26'!$A$5:$V$195,16,0)-J16),"")</f>
        <v/>
      </c>
      <c r="J16" s="21" t="str">
        <f>IFERROR(VLOOKUP($G16,'as of August 26'!$A$5:$V$195,13,0),"")</f>
        <v/>
      </c>
      <c r="K16" s="22" t="str">
        <f>IFERROR(VLOOKUP($G16,'as of August 26'!$A$5:$X$195,23,0),"")</f>
        <v/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5" t="str">
        <f>IFERROR(VLOOKUP($G17,'as of August 26'!$A$5:$V$195,3,0),"")</f>
        <v/>
      </c>
      <c r="B17" s="16" t="str">
        <f>IFERROR(VLOOKUP($G17,'as of August 26'!$A$5:$V$195,5,0),"")</f>
        <v/>
      </c>
      <c r="C17" s="17" t="str">
        <f>IFERROR(VLOOKUP($G17,'as of August 26'!$A$5:$V$195,19,0),"")</f>
        <v/>
      </c>
      <c r="D17" s="15" t="str">
        <f>IFERROR(VLOOKUP($G17,'as of August 26'!$A$5:$V$195,20,0),"")</f>
        <v/>
      </c>
      <c r="E17" s="15" t="str">
        <f>IFERROR(VLOOKUP($G17,'as of August 26'!$A$5:$V$195,21,0),"")</f>
        <v/>
      </c>
      <c r="F17" s="18" t="str">
        <f>IFERROR(VLOOKUP($G17,'as of August 26'!$A$5:$V$195,8,0),"")</f>
        <v/>
      </c>
      <c r="G17" s="19" t="str">
        <f t="array" ref="G17">IFERROR(INDEX('as of August 26'!$F$5:$F$195,SMALL(IF('as of August 26'!$B$5:$B$195="YES",ROW('as of August 26'!$B$5:$B$195)-MIN(ROW('as of August 26'!$B$5:$B$195))+1),ROW(9:9))),"")</f>
        <v/>
      </c>
      <c r="H17" s="15" t="str">
        <f>IFERROR(VLOOKUP($G17,'as of August 26'!$A$5:$V$195,4,0),"")</f>
        <v/>
      </c>
      <c r="I17" s="20" t="str">
        <f>IFERROR(IF(ISBLANK(K17),"",VLOOKUP($G17,'as of August 26'!$A$5:$V$195,16,0)-J17),"")</f>
        <v/>
      </c>
      <c r="J17" s="21" t="str">
        <f>IFERROR(VLOOKUP($G17,'as of August 26'!$A$5:$V$195,13,0),"")</f>
        <v/>
      </c>
      <c r="K17" s="22" t="str">
        <f>IFERROR(VLOOKUP($G17,'as of August 26'!$A$5:$X$195,23,0),"")</f>
        <v/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5" t="str">
        <f>IFERROR(VLOOKUP($G18,'as of August 26'!$A$5:$V$195,3,0),"")</f>
        <v/>
      </c>
      <c r="B18" s="16" t="str">
        <f>IFERROR(VLOOKUP($G18,'as of August 26'!$A$5:$V$195,5,0),"")</f>
        <v/>
      </c>
      <c r="C18" s="17" t="str">
        <f>IFERROR(VLOOKUP($G18,'as of August 26'!$A$5:$V$195,19,0),"")</f>
        <v/>
      </c>
      <c r="D18" s="15" t="str">
        <f>IFERROR(VLOOKUP($G18,'as of August 26'!$A$5:$V$195,20,0),"")</f>
        <v/>
      </c>
      <c r="E18" s="15" t="str">
        <f>IFERROR(VLOOKUP($G18,'as of August 26'!$A$5:$V$195,21,0),"")</f>
        <v/>
      </c>
      <c r="F18" s="18" t="str">
        <f>IFERROR(VLOOKUP($G18,'as of August 26'!$A$5:$V$195,8,0),"")</f>
        <v/>
      </c>
      <c r="G18" s="19" t="str">
        <f t="array" ref="G18">IFERROR(INDEX('as of August 26'!$F$5:$F$195,SMALL(IF('as of August 26'!$B$5:$B$195="YES",ROW('as of August 26'!$B$5:$B$195)-MIN(ROW('as of August 26'!$B$5:$B$195))+1),ROW(10:10))),"")</f>
        <v/>
      </c>
      <c r="H18" s="15" t="str">
        <f>IFERROR(VLOOKUP($G18,'as of August 26'!$A$5:$V$195,4,0),"")</f>
        <v/>
      </c>
      <c r="I18" s="20" t="str">
        <f>IFERROR(IF(ISBLANK(K18),"",VLOOKUP($G18,'as of August 26'!$A$5:$V$195,16,0)-J18),"")</f>
        <v/>
      </c>
      <c r="J18" s="21" t="str">
        <f>IFERROR(VLOOKUP($G18,'as of August 26'!$A$5:$V$195,13,0),"")</f>
        <v/>
      </c>
      <c r="K18" s="22" t="str">
        <f>IFERROR(VLOOKUP($G18,'as of August 26'!$A$5:$X$195,23,0),"")</f>
        <v/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5" t="str">
        <f>IFERROR(VLOOKUP($G19,'as of August 26'!$A$5:$V$195,3,0),"")</f>
        <v/>
      </c>
      <c r="B19" s="16" t="str">
        <f>IFERROR(VLOOKUP($G19,'as of August 26'!$A$5:$V$195,5,0),"")</f>
        <v/>
      </c>
      <c r="C19" s="17" t="str">
        <f>IFERROR(VLOOKUP($G19,'as of August 26'!$A$5:$V$195,19,0),"")</f>
        <v/>
      </c>
      <c r="D19" s="15" t="str">
        <f>IFERROR(VLOOKUP($G19,'as of August 26'!$A$5:$V$195,20,0),"")</f>
        <v/>
      </c>
      <c r="E19" s="15" t="str">
        <f>IFERROR(VLOOKUP($G19,'as of August 26'!$A$5:$V$195,21,0),"")</f>
        <v/>
      </c>
      <c r="F19" s="18" t="str">
        <f>IFERROR(VLOOKUP($G19,'as of August 26'!$A$5:$V$195,8,0),"")</f>
        <v/>
      </c>
      <c r="G19" s="19" t="str">
        <f t="array" ref="G19">IFERROR(INDEX('as of August 26'!$F$5:$F$195,SMALL(IF('as of August 26'!$B$5:$B$195="YES",ROW('as of August 26'!$B$5:$B$195)-MIN(ROW('as of August 26'!$B$5:$B$195))+1),ROW(11:11))),"")</f>
        <v/>
      </c>
      <c r="H19" s="15" t="str">
        <f>IFERROR(VLOOKUP($G19,'as of August 26'!$A$5:$V$195,4,0),"")</f>
        <v/>
      </c>
      <c r="I19" s="20" t="str">
        <f>IFERROR(IF(ISBLANK(K19),"",VLOOKUP($G19,'as of August 26'!$A$5:$V$195,16,0)-J19),"")</f>
        <v/>
      </c>
      <c r="J19" s="21" t="str">
        <f>IFERROR(VLOOKUP($G19,'as of August 26'!$A$5:$V$195,13,0),"")</f>
        <v/>
      </c>
      <c r="K19" s="22" t="str">
        <f>IFERROR(VLOOKUP($G19,'as of August 26'!$A$5:$X$195,23,0),"")</f>
        <v/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5" t="str">
        <f>IFERROR(VLOOKUP($G20,'as of August 26'!$A$5:$V$195,3,0),"")</f>
        <v/>
      </c>
      <c r="B20" s="16" t="str">
        <f>IFERROR(VLOOKUP($G20,'as of August 26'!$A$5:$V$195,5,0),"")</f>
        <v/>
      </c>
      <c r="C20" s="17" t="str">
        <f>IFERROR(VLOOKUP($G20,'as of August 26'!$A$5:$V$195,19,0),"")</f>
        <v/>
      </c>
      <c r="D20" s="15" t="str">
        <f>IFERROR(VLOOKUP($G20,'as of August 26'!$A$5:$V$195,20,0),"")</f>
        <v/>
      </c>
      <c r="E20" s="15" t="str">
        <f>IFERROR(VLOOKUP($G20,'as of August 26'!$A$5:$V$195,21,0),"")</f>
        <v/>
      </c>
      <c r="F20" s="18" t="str">
        <f>IFERROR(VLOOKUP($G20,'as of August 26'!$A$5:$V$195,8,0),"")</f>
        <v/>
      </c>
      <c r="G20" s="19" t="str">
        <f t="array" ref="G20">IFERROR(INDEX('as of August 26'!$F$5:$F$195,SMALL(IF('as of August 26'!$B$5:$B$195="YES",ROW('as of August 26'!$B$5:$B$195)-MIN(ROW('as of August 26'!$B$5:$B$195))+1),ROW(12:12))),"")</f>
        <v/>
      </c>
      <c r="H20" s="15" t="str">
        <f>IFERROR(VLOOKUP($G20,'as of August 26'!$A$5:$V$195,4,0),"")</f>
        <v/>
      </c>
      <c r="I20" s="20" t="str">
        <f>IFERROR(IF(ISBLANK(K20),"",VLOOKUP($G20,'as of August 26'!$A$5:$V$195,16,0)-J20),"")</f>
        <v/>
      </c>
      <c r="J20" s="21" t="str">
        <f>IFERROR(VLOOKUP($G20,'as of August 26'!$A$5:$V$195,13,0),"")</f>
        <v/>
      </c>
      <c r="K20" s="22" t="str">
        <f>IFERROR(VLOOKUP($G20,'as of August 26'!$A$5:$X$195,23,0),"")</f>
        <v/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5" t="str">
        <f>IFERROR(VLOOKUP($G21,'as of August 26'!$A$5:$V$195,3,0),"")</f>
        <v/>
      </c>
      <c r="B21" s="16" t="str">
        <f>IFERROR(VLOOKUP($G21,'as of August 26'!$A$5:$V$195,5,0),"")</f>
        <v/>
      </c>
      <c r="C21" s="17" t="str">
        <f>IFERROR(VLOOKUP($G21,'as of August 26'!$A$5:$V$195,19,0),"")</f>
        <v/>
      </c>
      <c r="D21" s="15" t="str">
        <f>IFERROR(VLOOKUP($G21,'as of August 26'!$A$5:$V$195,20,0),"")</f>
        <v/>
      </c>
      <c r="E21" s="15" t="str">
        <f>IFERROR(VLOOKUP($G21,'as of August 26'!$A$5:$V$195,21,0),"")</f>
        <v/>
      </c>
      <c r="F21" s="18" t="str">
        <f>IFERROR(VLOOKUP($G21,'as of August 26'!$A$5:$V$195,8,0),"")</f>
        <v/>
      </c>
      <c r="G21" s="19" t="str">
        <f t="array" ref="G21">IFERROR(INDEX('as of August 26'!$F$5:$F$195,SMALL(IF('as of August 26'!$B$5:$B$195="YES",ROW('as of August 26'!$B$5:$B$195)-MIN(ROW('as of August 26'!$B$5:$B$195))+1),ROW(13:13))),"")</f>
        <v/>
      </c>
      <c r="H21" s="15" t="str">
        <f>IFERROR(VLOOKUP($G21,'as of August 26'!$A$5:$V$195,4,0),"")</f>
        <v/>
      </c>
      <c r="I21" s="20" t="str">
        <f>IFERROR(IF(ISBLANK(K21),"",VLOOKUP($G21,'as of August 26'!$A$5:$V$195,16,0)-J21),"")</f>
        <v/>
      </c>
      <c r="J21" s="21" t="str">
        <f>IFERROR(VLOOKUP($G21,'as of August 26'!$A$5:$V$195,13,0),"")</f>
        <v/>
      </c>
      <c r="K21" s="22" t="str">
        <f>IFERROR(VLOOKUP($G21,'as of August 26'!$A$5:$X$195,23,0),"")</f>
        <v/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5" t="str">
        <f>IFERROR(VLOOKUP($G22,'as of August 26'!$A$5:$V$195,3,0),"")</f>
        <v/>
      </c>
      <c r="B22" s="16" t="str">
        <f>IFERROR(VLOOKUP($G22,'as of August 26'!$A$5:$V$195,5,0),"")</f>
        <v/>
      </c>
      <c r="C22" s="17" t="str">
        <f>IFERROR(VLOOKUP($G22,'as of August 26'!$A$5:$V$195,19,0),"")</f>
        <v/>
      </c>
      <c r="D22" s="15" t="str">
        <f>IFERROR(VLOOKUP($G22,'as of August 26'!$A$5:$V$195,20,0),"")</f>
        <v/>
      </c>
      <c r="E22" s="15" t="str">
        <f>IFERROR(VLOOKUP($G22,'as of August 26'!$A$5:$V$195,21,0),"")</f>
        <v/>
      </c>
      <c r="F22" s="18" t="str">
        <f>IFERROR(VLOOKUP($G22,'as of August 26'!$A$5:$V$195,8,0),"")</f>
        <v/>
      </c>
      <c r="G22" s="19" t="str">
        <f t="array" ref="G22">IFERROR(INDEX('as of August 26'!$F$5:$F$195,SMALL(IF('as of August 26'!$B$5:$B$195="YES",ROW('as of August 26'!$B$5:$B$195)-MIN(ROW('as of August 26'!$B$5:$B$195))+1),ROW(14:14))),"")</f>
        <v/>
      </c>
      <c r="H22" s="15" t="str">
        <f>IFERROR(VLOOKUP($G22,'as of August 26'!$A$5:$V$195,4,0),"")</f>
        <v/>
      </c>
      <c r="I22" s="20" t="str">
        <f>IFERROR(IF(ISBLANK(K22),"",VLOOKUP($G22,'as of August 26'!$A$5:$V$195,16,0)-J22),"")</f>
        <v/>
      </c>
      <c r="J22" s="21" t="str">
        <f>IFERROR(VLOOKUP($G22,'as of August 26'!$A$5:$V$195,13,0),"")</f>
        <v/>
      </c>
      <c r="K22" s="22" t="str">
        <f>IFERROR(VLOOKUP($G22,'as of August 26'!$A$5:$X$195,23,0),"")</f>
        <v/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5" t="str">
        <f>IFERROR(VLOOKUP($G23,'as of August 26'!$A$5:$V$195,3,0),"")</f>
        <v/>
      </c>
      <c r="B23" s="16" t="str">
        <f>IFERROR(VLOOKUP($G23,'as of August 26'!$A$5:$V$195,5,0),"")</f>
        <v/>
      </c>
      <c r="C23" s="17" t="str">
        <f>IFERROR(VLOOKUP($G23,'as of August 26'!$A$5:$V$195,19,0),"")</f>
        <v/>
      </c>
      <c r="D23" s="15" t="str">
        <f>IFERROR(VLOOKUP($G23,'as of August 26'!$A$5:$V$195,20,0),"")</f>
        <v/>
      </c>
      <c r="E23" s="15" t="str">
        <f>IFERROR(VLOOKUP($G23,'as of August 26'!$A$5:$V$195,21,0),"")</f>
        <v/>
      </c>
      <c r="F23" s="18" t="str">
        <f>IFERROR(VLOOKUP($G23,'as of August 26'!$A$5:$V$195,8,0),"")</f>
        <v/>
      </c>
      <c r="G23" s="19" t="str">
        <f t="array" ref="G23">IFERROR(INDEX('as of August 26'!$F$5:$F$195,SMALL(IF('as of August 26'!$B$5:$B$195="YES",ROW('as of August 26'!$B$5:$B$195)-MIN(ROW('as of August 26'!$B$5:$B$195))+1),ROW(15:15))),"")</f>
        <v/>
      </c>
      <c r="H23" s="15" t="str">
        <f>IFERROR(VLOOKUP($G23,'as of August 26'!$A$5:$V$195,4,0),"")</f>
        <v/>
      </c>
      <c r="I23" s="20" t="str">
        <f>IFERROR(IF(ISBLANK(K23),"",VLOOKUP($G23,'as of August 26'!$A$5:$V$195,16,0)-J23),"")</f>
        <v/>
      </c>
      <c r="J23" s="21" t="str">
        <f>IFERROR(VLOOKUP($G23,'as of August 26'!$A$5:$V$195,13,0),"")</f>
        <v/>
      </c>
      <c r="K23" s="22" t="str">
        <f>IFERROR(VLOOKUP($G23,'as of August 26'!$A$5:$X$195,23,0),"")</f>
        <v/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5" t="str">
        <f>IFERROR(VLOOKUP($G24,'as of August 26'!$A$5:$V$195,3,0),"")</f>
        <v/>
      </c>
      <c r="B24" s="16" t="str">
        <f>IFERROR(VLOOKUP($G24,'as of August 26'!$A$5:$V$195,5,0),"")</f>
        <v/>
      </c>
      <c r="C24" s="17" t="str">
        <f>IFERROR(VLOOKUP($G24,'as of August 26'!$A$5:$V$195,19,0),"")</f>
        <v/>
      </c>
      <c r="D24" s="15" t="str">
        <f>IFERROR(VLOOKUP($G24,'as of August 26'!$A$5:$V$195,20,0),"")</f>
        <v/>
      </c>
      <c r="E24" s="15" t="str">
        <f>IFERROR(VLOOKUP($G24,'as of August 26'!$A$5:$V$195,21,0),"")</f>
        <v/>
      </c>
      <c r="F24" s="18" t="str">
        <f>IFERROR(VLOOKUP($G24,'as of August 26'!$A$5:$V$195,8,0),"")</f>
        <v/>
      </c>
      <c r="G24" s="19" t="str">
        <f t="array" ref="G24">IFERROR(INDEX('as of August 26'!$F$5:$F$195,SMALL(IF('as of August 26'!$B$5:$B$195="YES",ROW('as of August 26'!$B$5:$B$195)-MIN(ROW('as of August 26'!$B$5:$B$195))+1),ROW(16:16))),"")</f>
        <v/>
      </c>
      <c r="H24" s="15" t="str">
        <f>IFERROR(VLOOKUP($G24,'as of August 26'!$A$5:$V$195,4,0),"")</f>
        <v/>
      </c>
      <c r="I24" s="20" t="str">
        <f>IFERROR(IF(ISBLANK(K24),"",VLOOKUP($G24,'as of August 26'!$A$5:$V$195,16,0)-J24),"")</f>
        <v/>
      </c>
      <c r="J24" s="21" t="str">
        <f>IFERROR(VLOOKUP($G24,'as of August 26'!$A$5:$V$195,13,0),"")</f>
        <v/>
      </c>
      <c r="K24" s="22" t="str">
        <f>IFERROR(VLOOKUP($G24,'as of August 26'!$A$5:$X$195,23,0),"")</f>
        <v/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5" t="str">
        <f>IFERROR(VLOOKUP($G25,'as of August 26'!$A$5:$V$195,3,0),"")</f>
        <v/>
      </c>
      <c r="B25" s="16" t="str">
        <f>IFERROR(VLOOKUP($G25,'as of August 26'!$A$5:$V$195,5,0),"")</f>
        <v/>
      </c>
      <c r="C25" s="17" t="str">
        <f>IFERROR(VLOOKUP($G25,'as of August 26'!$A$5:$V$195,19,0),"")</f>
        <v/>
      </c>
      <c r="D25" s="15" t="str">
        <f>IFERROR(VLOOKUP($G25,'as of August 26'!$A$5:$V$195,20,0),"")</f>
        <v/>
      </c>
      <c r="E25" s="15" t="str">
        <f>IFERROR(VLOOKUP($G25,'as of August 26'!$A$5:$V$195,21,0),"")</f>
        <v/>
      </c>
      <c r="F25" s="18" t="str">
        <f>IFERROR(VLOOKUP($G25,'as of August 26'!$A$5:$V$195,8,0),"")</f>
        <v/>
      </c>
      <c r="G25" s="19" t="str">
        <f t="array" ref="G25">IFERROR(INDEX('as of August 26'!$F$5:$F$195,SMALL(IF('as of August 26'!$B$5:$B$195="YES",ROW('as of August 26'!$B$5:$B$195)-MIN(ROW('as of August 26'!$B$5:$B$195))+1),ROW(17:17))),"")</f>
        <v/>
      </c>
      <c r="H25" s="15" t="str">
        <f>IFERROR(VLOOKUP($G25,'as of August 26'!$A$5:$V$195,4,0),"")</f>
        <v/>
      </c>
      <c r="I25" s="20" t="str">
        <f>IFERROR(IF(ISBLANK(K25),"",VLOOKUP($G25,'as of August 26'!$A$5:$V$195,16,0)-J25),"")</f>
        <v/>
      </c>
      <c r="J25" s="21" t="str">
        <f>IFERROR(VLOOKUP($G25,'as of August 26'!$A$5:$V$195,13,0),"")</f>
        <v/>
      </c>
      <c r="K25" s="22" t="str">
        <f>IFERROR(VLOOKUP($G25,'as of August 26'!$A$5:$X$195,23,0),"")</f>
        <v/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5" t="str">
        <f>IFERROR(VLOOKUP($G26,'as of August 26'!$A$5:$V$195,3,0),"")</f>
        <v/>
      </c>
      <c r="B26" s="16" t="str">
        <f>IFERROR(VLOOKUP($G26,'as of August 26'!$A$5:$V$195,5,0),"")</f>
        <v/>
      </c>
      <c r="C26" s="17" t="str">
        <f>IFERROR(VLOOKUP($G26,'as of August 26'!$A$5:$V$195,19,0),"")</f>
        <v/>
      </c>
      <c r="D26" s="15" t="str">
        <f>IFERROR(VLOOKUP($G26,'as of August 26'!$A$5:$V$195,20,0),"")</f>
        <v/>
      </c>
      <c r="E26" s="15" t="str">
        <f>IFERROR(VLOOKUP($G26,'as of August 26'!$A$5:$V$195,21,0),"")</f>
        <v/>
      </c>
      <c r="F26" s="18" t="str">
        <f>IFERROR(VLOOKUP($G26,'as of August 26'!$A$5:$V$195,8,0),"")</f>
        <v/>
      </c>
      <c r="G26" s="19" t="str">
        <f t="array" ref="G26">IFERROR(INDEX('as of August 26'!$F$5:$F$195,SMALL(IF('as of August 26'!$B$5:$B$195="YES",ROW('as of August 26'!$B$5:$B$195)-MIN(ROW('as of August 26'!$B$5:$B$195))+1),ROW(18:18))),"")</f>
        <v/>
      </c>
      <c r="H26" s="15" t="str">
        <f>IFERROR(VLOOKUP($G26,'as of August 26'!$A$5:$V$195,4,0),"")</f>
        <v/>
      </c>
      <c r="I26" s="20" t="str">
        <f>IFERROR(IF(ISBLANK(K26),"",VLOOKUP($G26,'as of August 26'!$A$5:$V$195,16,0)-J26),"")</f>
        <v/>
      </c>
      <c r="J26" s="21" t="str">
        <f>IFERROR(VLOOKUP($G26,'as of August 26'!$A$5:$V$195,13,0),"")</f>
        <v/>
      </c>
      <c r="K26" s="22" t="str">
        <f>IFERROR(VLOOKUP($G26,'as of August 26'!$A$5:$X$195,23,0),"")</f>
        <v/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5" t="str">
        <f>IFERROR(VLOOKUP($G27,'as of August 26'!$A$5:$V$195,3,0),"")</f>
        <v/>
      </c>
      <c r="B27" s="16" t="str">
        <f>IFERROR(VLOOKUP($G27,'as of August 26'!$A$5:$V$195,5,0),"")</f>
        <v/>
      </c>
      <c r="C27" s="17" t="str">
        <f>IFERROR(VLOOKUP($G27,'as of August 26'!$A$5:$V$195,19,0),"")</f>
        <v/>
      </c>
      <c r="D27" s="15" t="str">
        <f>IFERROR(VLOOKUP($G27,'as of August 26'!$A$5:$V$195,20,0),"")</f>
        <v/>
      </c>
      <c r="E27" s="15" t="str">
        <f>IFERROR(VLOOKUP($G27,'as of August 26'!$A$5:$V$195,21,0),"")</f>
        <v/>
      </c>
      <c r="F27" s="18" t="str">
        <f>IFERROR(VLOOKUP($G27,'as of August 26'!$A$5:$V$195,8,0),"")</f>
        <v/>
      </c>
      <c r="G27" s="19" t="str">
        <f t="array" ref="G27">IFERROR(INDEX('as of August 26'!$F$5:$F$195,SMALL(IF('as of August 26'!$B$5:$B$195="YES",ROW('as of August 26'!$B$5:$B$195)-MIN(ROW('as of August 26'!$B$5:$B$195))+1),ROW(19:19))),"")</f>
        <v/>
      </c>
      <c r="H27" s="15" t="str">
        <f>IFERROR(VLOOKUP($G27,'as of August 26'!$A$5:$V$195,4,0),"")</f>
        <v/>
      </c>
      <c r="I27" s="20" t="str">
        <f>IFERROR(IF(ISBLANK(K27),"",VLOOKUP($G27,'as of August 26'!$A$5:$V$195,16,0)-J27),"")</f>
        <v/>
      </c>
      <c r="J27" s="21" t="str">
        <f>IFERROR(VLOOKUP($G27,'as of August 26'!$A$5:$V$195,13,0),"")</f>
        <v/>
      </c>
      <c r="K27" s="22" t="str">
        <f>IFERROR(VLOOKUP($G27,'as of August 26'!$A$5:$X$195,23,0),"")</f>
        <v/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5" t="str">
        <f>IFERROR(VLOOKUP($G28,'as of August 26'!$A$5:$V$195,3,0),"")</f>
        <v/>
      </c>
      <c r="B28" s="16" t="str">
        <f>IFERROR(VLOOKUP($G28,'as of August 26'!$A$5:$V$195,5,0),"")</f>
        <v/>
      </c>
      <c r="C28" s="17" t="str">
        <f>IFERROR(VLOOKUP($G28,'as of August 26'!$A$5:$V$195,19,0),"")</f>
        <v/>
      </c>
      <c r="D28" s="15" t="str">
        <f>IFERROR(VLOOKUP($G28,'as of August 26'!$A$5:$V$195,20,0),"")</f>
        <v/>
      </c>
      <c r="E28" s="15" t="str">
        <f>IFERROR(VLOOKUP($G28,'as of August 26'!$A$5:$V$195,21,0),"")</f>
        <v/>
      </c>
      <c r="F28" s="18" t="str">
        <f>IFERROR(VLOOKUP($G28,'as of August 26'!$A$5:$V$195,8,0),"")</f>
        <v/>
      </c>
      <c r="G28" s="19" t="str">
        <f t="array" ref="G28">IFERROR(INDEX('as of August 26'!$F$5:$F$195,SMALL(IF('as of August 26'!$B$5:$B$195="YES",ROW('as of August 26'!$B$5:$B$195)-MIN(ROW('as of August 26'!$B$5:$B$195))+1),ROW(20:20))),"")</f>
        <v/>
      </c>
      <c r="H28" s="15" t="str">
        <f>IFERROR(VLOOKUP($G28,'as of August 26'!$A$5:$V$195,4,0),"")</f>
        <v/>
      </c>
      <c r="I28" s="20" t="str">
        <f>IFERROR(IF(ISBLANK(K28),"",VLOOKUP($G28,'as of August 26'!$A$5:$V$195,16,0)-J28),"")</f>
        <v/>
      </c>
      <c r="J28" s="21" t="str">
        <f>IFERROR(VLOOKUP($G28,'as of August 26'!$A$5:$V$195,13,0),"")</f>
        <v/>
      </c>
      <c r="K28" s="22" t="str">
        <f>IFERROR(VLOOKUP($G28,'as of August 26'!$A$5:$X$195,23,0),"")</f>
        <v/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5" t="str">
        <f>IFERROR(VLOOKUP($G29,'as of August 26'!$A$5:$V$195,3,0),"")</f>
        <v/>
      </c>
      <c r="B29" s="16" t="str">
        <f>IFERROR(VLOOKUP($G29,'as of August 26'!$A$5:$V$195,5,0),"")</f>
        <v/>
      </c>
      <c r="C29" s="17" t="str">
        <f>IFERROR(VLOOKUP($G29,'as of August 26'!$A$5:$V$195,19,0),"")</f>
        <v/>
      </c>
      <c r="D29" s="15" t="str">
        <f>IFERROR(VLOOKUP($G29,'as of August 26'!$A$5:$V$195,20,0),"")</f>
        <v/>
      </c>
      <c r="E29" s="15" t="str">
        <f>IFERROR(VLOOKUP($G29,'as of August 26'!$A$5:$V$195,21,0),"")</f>
        <v/>
      </c>
      <c r="F29" s="18" t="str">
        <f>IFERROR(VLOOKUP($G29,'as of August 26'!$A$5:$V$195,8,0),"")</f>
        <v/>
      </c>
      <c r="G29" s="19" t="str">
        <f t="array" ref="G29">IFERROR(INDEX('as of August 26'!$F$5:$F$195,SMALL(IF('as of August 26'!$B$5:$B$195="YES",ROW('as of August 26'!$B$5:$B$195)-MIN(ROW('as of August 26'!$B$5:$B$195))+1),ROW(21:21))),"")</f>
        <v/>
      </c>
      <c r="H29" s="15" t="str">
        <f>IFERROR(VLOOKUP($G29,'as of August 26'!$A$5:$V$195,4,0),"")</f>
        <v/>
      </c>
      <c r="I29" s="20" t="str">
        <f>IFERROR(IF(ISBLANK(K29),"",VLOOKUP($G29,'as of August 26'!$A$5:$V$195,16,0)-J29),"")</f>
        <v/>
      </c>
      <c r="J29" s="21" t="str">
        <f>IFERROR(VLOOKUP($G29,'as of August 26'!$A$5:$V$195,13,0),"")</f>
        <v/>
      </c>
      <c r="K29" s="22" t="str">
        <f>IFERROR(VLOOKUP($G29,'as of August 26'!$A$5:$X$195,23,0),"")</f>
        <v/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5" t="str">
        <f>IFERROR(VLOOKUP($G30,'as of August 26'!$A$5:$V$195,3,0),"")</f>
        <v/>
      </c>
      <c r="B30" s="16" t="str">
        <f>IFERROR(VLOOKUP($G30,'as of August 26'!$A$5:$V$195,5,0),"")</f>
        <v/>
      </c>
      <c r="C30" s="17" t="str">
        <f>IFERROR(VLOOKUP($G30,'as of August 26'!$A$5:$V$195,19,0),"")</f>
        <v/>
      </c>
      <c r="D30" s="15" t="str">
        <f>IFERROR(VLOOKUP($G30,'as of August 26'!$A$5:$V$195,20,0),"")</f>
        <v/>
      </c>
      <c r="E30" s="15" t="str">
        <f>IFERROR(VLOOKUP($G30,'as of August 26'!$A$5:$V$195,21,0),"")</f>
        <v/>
      </c>
      <c r="F30" s="18" t="str">
        <f>IFERROR(VLOOKUP($G30,'as of August 26'!$A$5:$V$195,8,0),"")</f>
        <v/>
      </c>
      <c r="G30" s="19" t="str">
        <f t="array" ref="G30">IFERROR(INDEX('as of August 26'!$F$5:$F$195,SMALL(IF('as of August 26'!$B$5:$B$195="YES",ROW('as of August 26'!$B$5:$B$195)-MIN(ROW('as of August 26'!$B$5:$B$195))+1),ROW(22:22))),"")</f>
        <v/>
      </c>
      <c r="H30" s="15" t="str">
        <f>IFERROR(VLOOKUP($G30,'as of August 26'!$A$5:$V$195,4,0),"")</f>
        <v/>
      </c>
      <c r="I30" s="20" t="str">
        <f>IFERROR(IF(ISBLANK(K30),"",VLOOKUP($G30,'as of August 26'!$A$5:$V$195,16,0)-J30),"")</f>
        <v/>
      </c>
      <c r="J30" s="21" t="str">
        <f>IFERROR(VLOOKUP($G30,'as of August 26'!$A$5:$V$195,13,0),"")</f>
        <v/>
      </c>
      <c r="K30" s="22" t="str">
        <f>IFERROR(VLOOKUP($G30,'as of August 26'!$A$5:$X$195,23,0),"")</f>
        <v/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5" t="str">
        <f>IFERROR(VLOOKUP($G31,'as of August 26'!$A$5:$V$195,3,0),"")</f>
        <v/>
      </c>
      <c r="B31" s="16" t="str">
        <f>IFERROR(VLOOKUP($G31,'as of August 26'!$A$5:$V$195,5,0),"")</f>
        <v/>
      </c>
      <c r="C31" s="17" t="str">
        <f>IFERROR(VLOOKUP($G31,'as of August 26'!$A$5:$V$195,19,0),"")</f>
        <v/>
      </c>
      <c r="D31" s="15" t="str">
        <f>IFERROR(VLOOKUP($G31,'as of August 26'!$A$5:$V$195,20,0),"")</f>
        <v/>
      </c>
      <c r="E31" s="15" t="str">
        <f>IFERROR(VLOOKUP($G31,'as of August 26'!$A$5:$V$195,21,0),"")</f>
        <v/>
      </c>
      <c r="F31" s="18" t="str">
        <f>IFERROR(VLOOKUP($G31,'as of August 26'!$A$5:$V$195,8,0),"")</f>
        <v/>
      </c>
      <c r="G31" s="19" t="str">
        <f t="array" ref="G31">IFERROR(INDEX('as of August 26'!$F$5:$F$195,SMALL(IF('as of August 26'!$B$5:$B$195="YES",ROW('as of August 26'!$B$5:$B$195)-MIN(ROW('as of August 26'!$B$5:$B$195))+1),ROW(23:23))),"")</f>
        <v/>
      </c>
      <c r="H31" s="15" t="str">
        <f>IFERROR(VLOOKUP($G31,'as of August 26'!$A$5:$V$195,4,0),"")</f>
        <v/>
      </c>
      <c r="I31" s="20" t="str">
        <f>IFERROR(IF(ISBLANK(K31),"",VLOOKUP($G31,'as of August 26'!$A$5:$V$195,16,0)-J31),"")</f>
        <v/>
      </c>
      <c r="J31" s="21" t="str">
        <f>IFERROR(VLOOKUP($G31,'as of August 26'!$A$5:$V$195,13,0),"")</f>
        <v/>
      </c>
      <c r="K31" s="22" t="str">
        <f>IFERROR(VLOOKUP($G31,'as of August 26'!$A$5:$X$195,23,0),"")</f>
        <v/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5" t="str">
        <f>IFERROR(VLOOKUP($G32,'as of August 26'!$A$5:$V$195,3,0),"")</f>
        <v/>
      </c>
      <c r="B32" s="16" t="str">
        <f>IFERROR(VLOOKUP($G32,'as of August 26'!$A$5:$V$195,5,0),"")</f>
        <v/>
      </c>
      <c r="C32" s="17" t="str">
        <f>IFERROR(VLOOKUP($G32,'as of August 26'!$A$5:$V$195,19,0),"")</f>
        <v/>
      </c>
      <c r="D32" s="15" t="str">
        <f>IFERROR(VLOOKUP($G32,'as of August 26'!$A$5:$V$195,20,0),"")</f>
        <v/>
      </c>
      <c r="E32" s="15" t="str">
        <f>IFERROR(VLOOKUP($G32,'as of August 26'!$A$5:$V$195,21,0),"")</f>
        <v/>
      </c>
      <c r="F32" s="18" t="str">
        <f>IFERROR(VLOOKUP($G32,'as of August 26'!$A$5:$V$195,8,0),"")</f>
        <v/>
      </c>
      <c r="G32" s="19" t="str">
        <f t="array" ref="G32">IFERROR(INDEX('as of August 26'!$F$5:$F$195,SMALL(IF('as of August 26'!$B$5:$B$195="YES",ROW('as of August 26'!$B$5:$B$195)-MIN(ROW('as of August 26'!$B$5:$B$195))+1),ROW(24:24))),"")</f>
        <v/>
      </c>
      <c r="H32" s="15" t="str">
        <f>IFERROR(VLOOKUP($G32,'as of August 26'!$A$5:$V$195,4,0),"")</f>
        <v/>
      </c>
      <c r="I32" s="20" t="str">
        <f>IFERROR(IF(ISBLANK(K32),"",VLOOKUP($G32,'as of August 26'!$A$5:$V$195,16,0)-J32),"")</f>
        <v/>
      </c>
      <c r="J32" s="21" t="str">
        <f>IFERROR(VLOOKUP($G32,'as of August 26'!$A$5:$V$195,13,0),"")</f>
        <v/>
      </c>
      <c r="K32" s="22" t="str">
        <f>IFERROR(VLOOKUP($G32,'as of August 26'!$A$5:$X$195,23,0),"")</f>
        <v/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5" t="str">
        <f>IFERROR(VLOOKUP($G33,'as of August 26'!$A$5:$V$195,3,0),"")</f>
        <v/>
      </c>
      <c r="B33" s="16" t="str">
        <f>IFERROR(VLOOKUP($G33,'as of August 26'!$A$5:$V$195,5,0),"")</f>
        <v/>
      </c>
      <c r="C33" s="17" t="str">
        <f>IFERROR(VLOOKUP($G33,'as of August 26'!$A$5:$V$195,19,0),"")</f>
        <v/>
      </c>
      <c r="D33" s="15" t="str">
        <f>IFERROR(VLOOKUP($G33,'as of August 26'!$A$5:$V$195,20,0),"")</f>
        <v/>
      </c>
      <c r="E33" s="15" t="str">
        <f>IFERROR(VLOOKUP($G33,'as of August 26'!$A$5:$V$195,21,0),"")</f>
        <v/>
      </c>
      <c r="F33" s="18" t="str">
        <f>IFERROR(VLOOKUP($G33,'as of August 26'!$A$5:$V$195,8,0),"")</f>
        <v/>
      </c>
      <c r="G33" s="19" t="str">
        <f t="array" ref="G33">IFERROR(INDEX('as of August 26'!$F$5:$F$195,SMALL(IF('as of August 26'!$B$5:$B$195="YES",ROW('as of August 26'!$B$5:$B$195)-MIN(ROW('as of August 26'!$B$5:$B$195))+1),ROW(25:25))),"")</f>
        <v/>
      </c>
      <c r="H33" s="15" t="str">
        <f>IFERROR(VLOOKUP($G33,'as of August 26'!$A$5:$V$195,4,0),"")</f>
        <v/>
      </c>
      <c r="I33" s="20" t="str">
        <f>IFERROR(IF(ISBLANK(K33),"",VLOOKUP($G33,'as of August 26'!$A$5:$V$195,16,0)-J33),"")</f>
        <v/>
      </c>
      <c r="J33" s="21" t="str">
        <f>IFERROR(VLOOKUP($G33,'as of August 26'!$A$5:$V$195,13,0),"")</f>
        <v/>
      </c>
      <c r="K33" s="22" t="str">
        <f>IFERROR(VLOOKUP($G33,'as of August 26'!$A$5:$X$195,23,0),"")</f>
        <v/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hidden="1" customHeight="1">
      <c r="A34" s="15" t="str">
        <f>IFERROR(VLOOKUP($G34,'as of August 26'!$A$5:$V$195,3,0),"")</f>
        <v/>
      </c>
      <c r="B34" s="16" t="str">
        <f>IFERROR(VLOOKUP($G34,'as of August 26'!$A$5:$V$195,5,0),"")</f>
        <v/>
      </c>
      <c r="C34" s="17" t="str">
        <f>IFERROR(VLOOKUP($G34,'as of August 26'!$A$5:$V$195,19,0),"")</f>
        <v/>
      </c>
      <c r="D34" s="15" t="str">
        <f>IFERROR(VLOOKUP($G34,'as of August 26'!$A$5:$V$195,20,0),"")</f>
        <v/>
      </c>
      <c r="E34" s="15" t="str">
        <f>IFERROR(VLOOKUP($G34,'as of August 26'!$A$5:$V$195,21,0),"")</f>
        <v/>
      </c>
      <c r="F34" s="18" t="str">
        <f>IFERROR(VLOOKUP($G34,'as of August 26'!$A$5:$V$195,8,0),"")</f>
        <v/>
      </c>
      <c r="G34" s="19" t="str">
        <f t="array" ref="G34">IFERROR(INDEX('as of August 26'!$F$5:$F$195,SMALL(IF('as of August 26'!$B$5:$B$195="YES",ROW('as of August 26'!$B$5:$B$195)-MIN(ROW('as of August 26'!$B$5:$B$195))+1),ROW(26:26))),"")</f>
        <v/>
      </c>
      <c r="H34" s="15" t="str">
        <f>IFERROR(VLOOKUP($G34,'as of August 26'!$A$5:$V$195,4,0),"")</f>
        <v/>
      </c>
      <c r="I34" s="20" t="str">
        <f>IFERROR(IF(ISBLANK(K34),"",VLOOKUP($G34,'as of August 26'!$A$5:$V$195,16,0)-J34),"")</f>
        <v/>
      </c>
      <c r="J34" s="21" t="str">
        <f>IFERROR(VLOOKUP($G34,'as of August 26'!$A$5:$V$195,13,0),"")</f>
        <v/>
      </c>
      <c r="K34" s="22" t="str">
        <f>IFERROR(VLOOKUP($G34,'as of August 26'!$A$5:$X$195,23,0),"")</f>
        <v/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hidden="1" customHeight="1">
      <c r="A35" s="15" t="str">
        <f>IFERROR(VLOOKUP($G35,'as of August 26'!$A$5:$V$195,3,0),"")</f>
        <v/>
      </c>
      <c r="B35" s="16" t="str">
        <f>IFERROR(VLOOKUP($G35,'as of August 26'!$A$5:$V$195,5,0),"")</f>
        <v/>
      </c>
      <c r="C35" s="17" t="str">
        <f>IFERROR(VLOOKUP($G35,'as of August 26'!$A$5:$V$195,19,0),"")</f>
        <v/>
      </c>
      <c r="D35" s="15" t="str">
        <f>IFERROR(VLOOKUP($G35,'as of August 26'!$A$5:$V$195,20,0),"")</f>
        <v/>
      </c>
      <c r="E35" s="15" t="str">
        <f>IFERROR(VLOOKUP($G35,'as of August 26'!$A$5:$V$195,21,0),"")</f>
        <v/>
      </c>
      <c r="F35" s="18" t="str">
        <f>IFERROR(VLOOKUP($G35,'as of August 26'!$A$5:$V$195,8,0),"")</f>
        <v/>
      </c>
      <c r="G35" s="19" t="str">
        <f t="array" ref="G35">IFERROR(INDEX('as of August 26'!$F$5:$F$195,SMALL(IF('as of August 26'!$B$5:$B$195="YES",ROW('as of August 26'!$B$5:$B$195)-MIN(ROW('as of August 26'!$B$5:$B$195))+1),ROW(27:27))),"")</f>
        <v/>
      </c>
      <c r="H35" s="15" t="str">
        <f>IFERROR(VLOOKUP($G35,'as of August 26'!$A$5:$V$195,4,0),"")</f>
        <v/>
      </c>
      <c r="I35" s="20" t="str">
        <f>IFERROR(IF(ISBLANK(K35),"",VLOOKUP($G35,'as of August 26'!$A$5:$V$195,16,0)-J35),"")</f>
        <v/>
      </c>
      <c r="J35" s="21" t="str">
        <f>IFERROR(VLOOKUP($G35,'as of August 26'!$A$5:$V$195,13,0),"")</f>
        <v/>
      </c>
      <c r="K35" s="22" t="str">
        <f>IFERROR(VLOOKUP($G35,'as of August 26'!$A$5:$X$195,23,0),"")</f>
        <v/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hidden="1" customHeight="1">
      <c r="A36" s="15" t="str">
        <f>IFERROR(VLOOKUP($G36,'as of August 26'!$A$5:$V$195,3,0),"")</f>
        <v/>
      </c>
      <c r="B36" s="16" t="str">
        <f>IFERROR(VLOOKUP($G36,'as of August 26'!$A$5:$V$195,5,0),"")</f>
        <v/>
      </c>
      <c r="C36" s="17" t="str">
        <f>IFERROR(VLOOKUP($G36,'as of August 26'!$A$5:$V$195,19,0),"")</f>
        <v/>
      </c>
      <c r="D36" s="15" t="str">
        <f>IFERROR(VLOOKUP($G36,'as of August 26'!$A$5:$V$195,20,0),"")</f>
        <v/>
      </c>
      <c r="E36" s="15" t="str">
        <f>IFERROR(VLOOKUP($G36,'as of August 26'!$A$5:$V$195,21,0),"")</f>
        <v/>
      </c>
      <c r="F36" s="18" t="str">
        <f>IFERROR(VLOOKUP($G36,'as of August 26'!$A$5:$V$195,8,0),"")</f>
        <v/>
      </c>
      <c r="G36" s="19" t="str">
        <f t="array" ref="G36">IFERROR(INDEX('as of August 26'!$F$5:$F$195,SMALL(IF('as of August 26'!$B$5:$B$195="YES",ROW('as of August 26'!$B$5:$B$195)-MIN(ROW('as of August 26'!$B$5:$B$195))+1),ROW(28:28))),"")</f>
        <v/>
      </c>
      <c r="H36" s="15" t="str">
        <f>IFERROR(VLOOKUP($G36,'as of August 26'!$A$5:$V$195,4,0),"")</f>
        <v/>
      </c>
      <c r="I36" s="20" t="str">
        <f>IFERROR(IF(ISBLANK(K36),"",VLOOKUP($G36,'as of August 26'!$A$5:$V$195,16,0)-J36),"")</f>
        <v/>
      </c>
      <c r="J36" s="21" t="str">
        <f>IFERROR(VLOOKUP($G36,'as of August 26'!$A$5:$V$195,13,0),"")</f>
        <v/>
      </c>
      <c r="K36" s="22" t="str">
        <f>IFERROR(VLOOKUP($G36,'as of August 26'!$A$5:$X$195,23,0),"")</f>
        <v/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hidden="1" customHeight="1">
      <c r="A37" s="15" t="str">
        <f>IFERROR(VLOOKUP($G37,'as of August 26'!$A$5:$V$195,3,0),"")</f>
        <v/>
      </c>
      <c r="B37" s="16" t="str">
        <f>IFERROR(VLOOKUP($G37,'as of August 26'!$A$5:$V$195,5,0),"")</f>
        <v/>
      </c>
      <c r="C37" s="17" t="str">
        <f>IFERROR(VLOOKUP($G37,'as of August 26'!$A$5:$V$195,19,0),"")</f>
        <v/>
      </c>
      <c r="D37" s="15" t="str">
        <f>IFERROR(VLOOKUP($G37,'as of August 26'!$A$5:$V$195,20,0),"")</f>
        <v/>
      </c>
      <c r="E37" s="15" t="str">
        <f>IFERROR(VLOOKUP($G37,'as of August 26'!$A$5:$V$195,21,0),"")</f>
        <v/>
      </c>
      <c r="F37" s="18" t="str">
        <f>IFERROR(VLOOKUP($G37,'as of August 26'!$A$5:$V$195,8,0),"")</f>
        <v/>
      </c>
      <c r="G37" s="19" t="str">
        <f t="array" ref="G37">IFERROR(INDEX('as of August 26'!$F$5:$F$195,SMALL(IF('as of August 26'!$B$5:$B$195="YES",ROW('as of August 26'!$B$5:$B$195)-MIN(ROW('as of August 26'!$B$5:$B$195))+1),ROW(29:29))),"")</f>
        <v/>
      </c>
      <c r="H37" s="15" t="str">
        <f>IFERROR(VLOOKUP($G37,'as of August 26'!$A$5:$V$195,4,0),"")</f>
        <v/>
      </c>
      <c r="I37" s="20" t="str">
        <f>IFERROR(IF(ISBLANK(K37),"",VLOOKUP($G37,'as of August 26'!$A$5:$V$195,16,0)-J37),"")</f>
        <v/>
      </c>
      <c r="J37" s="21" t="str">
        <f>IFERROR(VLOOKUP($G37,'as of August 26'!$A$5:$V$195,13,0),"")</f>
        <v/>
      </c>
      <c r="K37" s="22" t="str">
        <f>IFERROR(VLOOKUP($G37,'as of August 26'!$A$5:$X$195,23,0),"")</f>
        <v/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hidden="1" customHeight="1">
      <c r="A38" s="23" t="str">
        <f>IFERROR(VLOOKUP($G38,'as of August 26'!$A$5:$V$195,3,0),"")</f>
        <v/>
      </c>
      <c r="B38" s="16" t="str">
        <f>IFERROR(VLOOKUP($G38,'as of August 26'!$A$5:$V$195,5,0),"")</f>
        <v/>
      </c>
      <c r="C38" s="17" t="str">
        <f>IFERROR(VLOOKUP($G38,'as of August 26'!$A$5:$V$195,19,0),"")</f>
        <v/>
      </c>
      <c r="D38" s="15" t="str">
        <f>IFERROR(VLOOKUP($G38,'as of August 26'!$A$5:$V$195,20,0),"")</f>
        <v/>
      </c>
      <c r="E38" s="15" t="str">
        <f>IFERROR(VLOOKUP($G38,'as of August 26'!$A$5:$V$195,21,0),"")</f>
        <v/>
      </c>
      <c r="F38" s="18" t="str">
        <f>IFERROR(VLOOKUP($G38,'as of August 26'!$A$5:$V$195,8,0),"")</f>
        <v/>
      </c>
      <c r="G38" s="19" t="str">
        <f t="array" ref="G38">IFERROR(INDEX('as of August 26'!$F$5:$F$195,SMALL(IF('as of August 26'!$B$5:$B$195="YES",ROW('as of August 26'!$B$5:$B$195)-MIN(ROW('as of August 26'!$B$5:$B$195))+1),ROW(30:30))),"")</f>
        <v/>
      </c>
      <c r="H38" s="15" t="str">
        <f>IFERROR(VLOOKUP($G38,'as of August 26'!$A$5:$V$195,4,0),"")</f>
        <v/>
      </c>
      <c r="I38" s="20" t="str">
        <f>IFERROR(IF(ISBLANK(K38),"",VLOOKUP($G38,'as of August 26'!$A$5:$V$195,16,0)-J38),"")</f>
        <v/>
      </c>
      <c r="J38" s="21" t="str">
        <f>IFERROR(VLOOKUP($G38,'as of August 26'!$A$5:$V$195,13,0),"")</f>
        <v/>
      </c>
      <c r="K38" s="22" t="str">
        <f>IFERROR(VLOOKUP($G38,'as of August 26'!$A$5:$X$195,23,0),"")</f>
        <v/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hidden="1" customHeight="1">
      <c r="A39" s="23" t="str">
        <f>IFERROR(VLOOKUP($G39,'as of August 26'!$A$5:$V$195,3,0),"")</f>
        <v/>
      </c>
      <c r="B39" s="16" t="str">
        <f>IFERROR(VLOOKUP($G39,'as of August 26'!$A$5:$V$195,5,0),"")</f>
        <v/>
      </c>
      <c r="C39" s="17" t="str">
        <f>IFERROR(VLOOKUP($G39,'as of August 26'!$A$5:$V$195,19,0),"")</f>
        <v/>
      </c>
      <c r="D39" s="15" t="str">
        <f>IFERROR(VLOOKUP($G39,'as of August 26'!$A$5:$V$195,20,0),"")</f>
        <v/>
      </c>
      <c r="E39" s="15" t="str">
        <f>IFERROR(VLOOKUP($G39,'as of August 26'!$A$5:$V$195,21,0),"")</f>
        <v/>
      </c>
      <c r="F39" s="18" t="str">
        <f>IFERROR(VLOOKUP($G39,'as of August 26'!$A$5:$V$195,8,0),"")</f>
        <v/>
      </c>
      <c r="G39" s="19" t="str">
        <f t="array" ref="G39">IFERROR(INDEX('as of August 26'!$F$5:$F$195,SMALL(IF('as of August 26'!$B$5:$B$195="YES",ROW('as of August 26'!$B$5:$B$195)-MIN(ROW('as of August 26'!$B$5:$B$195))+1),ROW(31:31))),"")</f>
        <v/>
      </c>
      <c r="H39" s="15" t="str">
        <f>IFERROR(VLOOKUP($G39,'as of August 26'!$A$5:$V$195,4,0),"")</f>
        <v/>
      </c>
      <c r="I39" s="20" t="str">
        <f>IFERROR(IF(ISBLANK(K39),"",VLOOKUP($G39,'as of August 26'!$A$5:$V$195,16,0)-J39),"")</f>
        <v/>
      </c>
      <c r="J39" s="21" t="str">
        <f>IFERROR(VLOOKUP($G39,'as of August 26'!$A$5:$V$195,13,0),"")</f>
        <v/>
      </c>
      <c r="K39" s="22" t="str">
        <f>IFERROR(VLOOKUP($G39,'as of August 26'!$A$5:$X$195,23,0),"")</f>
        <v/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hidden="1" customHeight="1">
      <c r="A40" s="23" t="str">
        <f>IFERROR(VLOOKUP($G40,'as of August 26'!$A$5:$V$195,3,0),"")</f>
        <v/>
      </c>
      <c r="B40" s="16" t="str">
        <f>IFERROR(VLOOKUP($G40,'as of August 26'!$A$5:$V$195,5,0),"")</f>
        <v/>
      </c>
      <c r="C40" s="17" t="str">
        <f>IFERROR(VLOOKUP($G40,'as of August 26'!$A$5:$V$195,19,0),"")</f>
        <v/>
      </c>
      <c r="D40" s="15" t="str">
        <f>IFERROR(VLOOKUP($G40,'as of August 26'!$A$5:$V$195,20,0),"")</f>
        <v/>
      </c>
      <c r="E40" s="15" t="str">
        <f>IFERROR(VLOOKUP($G40,'as of August 26'!$A$5:$V$195,21,0),"")</f>
        <v/>
      </c>
      <c r="F40" s="18" t="str">
        <f>IFERROR(VLOOKUP($G40,'as of August 26'!$A$5:$V$195,8,0),"")</f>
        <v/>
      </c>
      <c r="G40" s="19" t="str">
        <f t="array" ref="G40">IFERROR(INDEX('as of August 26'!$F$5:$F$195,SMALL(IF('as of August 26'!$B$5:$B$195="YES",ROW('as of August 26'!$B$5:$B$195)-MIN(ROW('as of August 26'!$B$5:$B$195))+1),ROW(32:32))),"")</f>
        <v/>
      </c>
      <c r="H40" s="15" t="str">
        <f>IFERROR(VLOOKUP($G40,'as of August 26'!$A$5:$V$195,4,0),"")</f>
        <v/>
      </c>
      <c r="I40" s="20" t="str">
        <f>IFERROR(IF(ISBLANK(K40),"",VLOOKUP($G40,'as of August 26'!$A$5:$V$195,16,0)-J40),"")</f>
        <v/>
      </c>
      <c r="J40" s="21" t="str">
        <f>IFERROR(VLOOKUP($G40,'as of August 26'!$A$5:$V$195,13,0),"")</f>
        <v/>
      </c>
      <c r="K40" s="22" t="str">
        <f>IFERROR(VLOOKUP($G40,'as of August 26'!$A$5:$X$195,23,0),"")</f>
        <v/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hidden="1" customHeight="1">
      <c r="A41" s="23" t="str">
        <f>IFERROR(VLOOKUP($G41,'as of August 26'!$A$5:$V$195,3,0),"")</f>
        <v/>
      </c>
      <c r="B41" s="16" t="str">
        <f>IFERROR(VLOOKUP($G41,'as of August 26'!$A$5:$V$195,5,0),"")</f>
        <v/>
      </c>
      <c r="C41" s="17" t="str">
        <f>IFERROR(VLOOKUP($G41,'as of August 26'!$A$5:$V$195,19,0),"")</f>
        <v/>
      </c>
      <c r="D41" s="15" t="str">
        <f>IFERROR(VLOOKUP($G41,'as of August 26'!$A$5:$V$195,20,0),"")</f>
        <v/>
      </c>
      <c r="E41" s="15" t="str">
        <f>IFERROR(VLOOKUP($G41,'as of August 26'!$A$5:$V$195,21,0),"")</f>
        <v/>
      </c>
      <c r="F41" s="18" t="str">
        <f>IFERROR(VLOOKUP($G41,'as of August 26'!$A$5:$V$195,8,0),"")</f>
        <v/>
      </c>
      <c r="G41" s="19" t="str">
        <f t="array" ref="G41">IFERROR(INDEX('as of August 26'!$F$5:$F$195,SMALL(IF('as of August 26'!$B$5:$B$195="YES",ROW('as of August 26'!$B$5:$B$195)-MIN(ROW('as of August 26'!$B$5:$B$195))+1),ROW(33:33))),"")</f>
        <v/>
      </c>
      <c r="H41" s="15" t="str">
        <f>IFERROR(VLOOKUP($G41,'as of August 26'!$A$5:$V$195,4,0),"")</f>
        <v/>
      </c>
      <c r="I41" s="20" t="str">
        <f>IFERROR(IF(ISBLANK(K41),"",VLOOKUP($G41,'as of August 26'!$A$5:$V$195,16,0)-J41),"")</f>
        <v/>
      </c>
      <c r="J41" s="21" t="str">
        <f>IFERROR(VLOOKUP($G41,'as of August 26'!$A$5:$V$195,13,0),"")</f>
        <v/>
      </c>
      <c r="K41" s="22" t="str">
        <f>IFERROR(VLOOKUP($G41,'as of August 26'!$A$5:$X$195,23,0),"")</f>
        <v/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hidden="1" customHeight="1">
      <c r="A42" s="23" t="str">
        <f>IFERROR(VLOOKUP($G42,'as of August 26'!$A$5:$V$195,3,0),"")</f>
        <v/>
      </c>
      <c r="B42" s="16" t="str">
        <f>IFERROR(VLOOKUP($G42,'as of August 26'!$A$5:$V$195,5,0),"")</f>
        <v/>
      </c>
      <c r="C42" s="17" t="str">
        <f>IFERROR(VLOOKUP($G42,'as of August 26'!$A$5:$V$195,19,0),"")</f>
        <v/>
      </c>
      <c r="D42" s="15" t="str">
        <f>IFERROR(VLOOKUP($G42,'as of August 26'!$A$5:$V$195,20,0),"")</f>
        <v/>
      </c>
      <c r="E42" s="15" t="str">
        <f>IFERROR(VLOOKUP($G42,'as of August 26'!$A$5:$V$195,21,0),"")</f>
        <v/>
      </c>
      <c r="F42" s="18" t="str">
        <f>IFERROR(VLOOKUP($G42,'as of August 26'!$A$5:$V$195,8,0),"")</f>
        <v/>
      </c>
      <c r="G42" s="19" t="str">
        <f t="array" ref="G42">IFERROR(INDEX('as of August 26'!$F$5:$F$195,SMALL(IF('as of August 26'!$B$5:$B$195="YES",ROW('as of August 26'!$B$5:$B$195)-MIN(ROW('as of August 26'!$B$5:$B$195))+1),ROW(34:34))),"")</f>
        <v/>
      </c>
      <c r="H42" s="15" t="str">
        <f>IFERROR(VLOOKUP($G42,'as of August 26'!$A$5:$V$195,4,0),"")</f>
        <v/>
      </c>
      <c r="I42" s="20" t="str">
        <f>IFERROR(IF(ISBLANK(K42),"",VLOOKUP($G42,'as of August 26'!$A$5:$V$195,16,0)-J42),"")</f>
        <v/>
      </c>
      <c r="J42" s="21" t="str">
        <f>IFERROR(VLOOKUP($G42,'as of August 26'!$A$5:$V$195,13,0),"")</f>
        <v/>
      </c>
      <c r="K42" s="22" t="str">
        <f>IFERROR(VLOOKUP($G42,'as of August 26'!$A$5:$X$195,23,0),"")</f>
        <v/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hidden="1" customHeight="1">
      <c r="A43" s="23" t="str">
        <f>IFERROR(VLOOKUP($G43,'as of August 26'!$A$5:$V$195,3,0),"")</f>
        <v/>
      </c>
      <c r="B43" s="16" t="str">
        <f>IFERROR(VLOOKUP($G43,'as of August 26'!$A$5:$V$195,5,0),"")</f>
        <v/>
      </c>
      <c r="C43" s="17" t="str">
        <f>IFERROR(VLOOKUP($G43,'as of August 26'!$A$5:$V$195,19,0),"")</f>
        <v/>
      </c>
      <c r="D43" s="15" t="str">
        <f>IFERROR(VLOOKUP($G43,'as of August 26'!$A$5:$V$195,20,0),"")</f>
        <v/>
      </c>
      <c r="E43" s="15" t="str">
        <f>IFERROR(VLOOKUP($G43,'as of August 26'!$A$5:$V$195,21,0),"")</f>
        <v/>
      </c>
      <c r="F43" s="18" t="str">
        <f>IFERROR(VLOOKUP($G43,'as of August 26'!$A$5:$V$195,8,0),"")</f>
        <v/>
      </c>
      <c r="G43" s="19" t="str">
        <f t="array" ref="G43">IFERROR(INDEX('as of August 26'!$F$5:$F$195,SMALL(IF('as of August 26'!$B$5:$B$195="YES",ROW('as of August 26'!$B$5:$B$195)-MIN(ROW('as of August 26'!$B$5:$B$195))+1),ROW(35:35))),"")</f>
        <v/>
      </c>
      <c r="H43" s="15" t="str">
        <f>IFERROR(VLOOKUP($G43,'as of August 26'!$A$5:$V$195,4,0),"")</f>
        <v/>
      </c>
      <c r="I43" s="20" t="str">
        <f>IFERROR(IF(ISBLANK(K43),"",VLOOKUP($G43,'as of August 26'!$A$5:$V$195,16,0)-J43),"")</f>
        <v/>
      </c>
      <c r="J43" s="21" t="str">
        <f>IFERROR(VLOOKUP($G43,'as of August 26'!$A$5:$V$195,13,0),"")</f>
        <v/>
      </c>
      <c r="K43" s="22" t="str">
        <f>IFERROR(VLOOKUP($G43,'as of August 26'!$A$5:$X$195,23,0),"")</f>
        <v/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hidden="1" customHeight="1">
      <c r="A44" s="23" t="str">
        <f>IFERROR(VLOOKUP($G44,'as of August 26'!$A$5:$V$195,3,0),"")</f>
        <v/>
      </c>
      <c r="B44" s="16" t="str">
        <f>IFERROR(VLOOKUP($G44,'as of August 26'!$A$5:$V$195,5,0),"")</f>
        <v/>
      </c>
      <c r="C44" s="17" t="str">
        <f>IFERROR(VLOOKUP($G44,'as of August 26'!$A$5:$V$195,19,0),"")</f>
        <v/>
      </c>
      <c r="D44" s="15" t="str">
        <f>IFERROR(VLOOKUP($G44,'as of August 26'!$A$5:$V$195,20,0),"")</f>
        <v/>
      </c>
      <c r="E44" s="15" t="str">
        <f>IFERROR(VLOOKUP($G44,'as of August 26'!$A$5:$V$195,21,0),"")</f>
        <v/>
      </c>
      <c r="F44" s="18" t="str">
        <f>IFERROR(VLOOKUP($G44,'as of August 26'!$A$5:$V$195,8,0),"")</f>
        <v/>
      </c>
      <c r="G44" s="19" t="str">
        <f t="array" ref="G44">IFERROR(INDEX('as of August 26'!$F$5:$F$195,SMALL(IF('as of August 26'!$B$5:$B$195="YES",ROW('as of August 26'!$B$5:$B$195)-MIN(ROW('as of August 26'!$B$5:$B$195))+1),ROW(36:36))),"")</f>
        <v/>
      </c>
      <c r="H44" s="15" t="str">
        <f>IFERROR(VLOOKUP($G44,'as of August 26'!$A$5:$V$195,4,0),"")</f>
        <v/>
      </c>
      <c r="I44" s="20" t="str">
        <f>IFERROR(IF(ISBLANK(K44),"",VLOOKUP($G44,'as of August 26'!$A$5:$V$195,16,0)-J44),"")</f>
        <v/>
      </c>
      <c r="J44" s="21" t="str">
        <f>IFERROR(VLOOKUP($G44,'as of August 26'!$A$5:$V$195,13,0),"")</f>
        <v/>
      </c>
      <c r="K44" s="22" t="str">
        <f>IFERROR(VLOOKUP($G44,'as of August 26'!$A$5:$X$195,23,0),"")</f>
        <v/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hidden="1" customHeight="1">
      <c r="A45" s="23" t="str">
        <f>IFERROR(VLOOKUP($G45,'as of August 26'!$A$5:$V$195,3,0),"")</f>
        <v/>
      </c>
      <c r="B45" s="16" t="str">
        <f>IFERROR(VLOOKUP($G45,'as of August 26'!$A$5:$V$195,5,0),"")</f>
        <v/>
      </c>
      <c r="C45" s="17" t="str">
        <f>IFERROR(VLOOKUP($G45,'as of August 26'!$A$5:$V$195,19,0),"")</f>
        <v/>
      </c>
      <c r="D45" s="15" t="str">
        <f>IFERROR(VLOOKUP($G45,'as of August 26'!$A$5:$V$195,20,0),"")</f>
        <v/>
      </c>
      <c r="E45" s="15" t="str">
        <f>IFERROR(VLOOKUP($G45,'as of August 26'!$A$5:$V$195,21,0),"")</f>
        <v/>
      </c>
      <c r="F45" s="18" t="str">
        <f>IFERROR(VLOOKUP($G45,'as of August 26'!$A$5:$V$195,8,0),"")</f>
        <v/>
      </c>
      <c r="G45" s="19" t="str">
        <f t="array" ref="G45">IFERROR(INDEX('as of August 26'!$F$5:$F$195,SMALL(IF('as of August 26'!$B$5:$B$195="YES",ROW('as of August 26'!$B$5:$B$195)-MIN(ROW('as of August 26'!$B$5:$B$195))+1),ROW(37:37))),"")</f>
        <v/>
      </c>
      <c r="H45" s="15" t="str">
        <f>IFERROR(VLOOKUP($G45,'as of August 26'!$A$5:$V$195,4,0),"")</f>
        <v/>
      </c>
      <c r="I45" s="20" t="str">
        <f>IFERROR(IF(ISBLANK(K45),"",VLOOKUP($G45,'as of August 26'!$A$5:$V$195,16,0)-J45),"")</f>
        <v/>
      </c>
      <c r="J45" s="21" t="str">
        <f>IFERROR(VLOOKUP($G45,'as of August 26'!$A$5:$V$195,13,0),"")</f>
        <v/>
      </c>
      <c r="K45" s="22" t="str">
        <f>IFERROR(VLOOKUP($G45,'as of August 26'!$A$5:$X$195,23,0),"")</f>
        <v/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hidden="1" customHeight="1">
      <c r="A46" s="23" t="str">
        <f>IFERROR(VLOOKUP($G46,'as of August 26'!$A$5:$V$195,3,0),"")</f>
        <v/>
      </c>
      <c r="B46" s="16" t="str">
        <f>IFERROR(VLOOKUP($G46,'as of August 26'!$A$5:$V$195,5,0),"")</f>
        <v/>
      </c>
      <c r="C46" s="17" t="str">
        <f>IFERROR(VLOOKUP($G46,'as of August 26'!$A$5:$V$195,19,0),"")</f>
        <v/>
      </c>
      <c r="D46" s="15" t="str">
        <f>IFERROR(VLOOKUP($G46,'as of August 26'!$A$5:$V$195,20,0),"")</f>
        <v/>
      </c>
      <c r="E46" s="15" t="str">
        <f>IFERROR(VLOOKUP($G46,'as of August 26'!$A$5:$V$195,21,0),"")</f>
        <v/>
      </c>
      <c r="F46" s="18" t="str">
        <f>IFERROR(VLOOKUP($G46,'as of August 26'!$A$5:$V$195,8,0),"")</f>
        <v/>
      </c>
      <c r="G46" s="19" t="str">
        <f t="array" ref="G46">IFERROR(INDEX('as of August 26'!$F$5:$F$195,SMALL(IF('as of August 26'!$B$5:$B$195="YES",ROW('as of August 26'!$B$5:$B$195)-MIN(ROW('as of August 26'!$B$5:$B$195))+1),ROW(38:38))),"")</f>
        <v/>
      </c>
      <c r="H46" s="15" t="str">
        <f>IFERROR(VLOOKUP($G46,'as of August 26'!$A$5:$V$195,4,0),"")</f>
        <v/>
      </c>
      <c r="I46" s="20" t="str">
        <f>IFERROR(IF(ISBLANK(K46),"",VLOOKUP($G46,'as of August 26'!$A$5:$V$195,16,0)-J46),"")</f>
        <v/>
      </c>
      <c r="J46" s="21" t="str">
        <f>IFERROR(VLOOKUP($G46,'as of August 26'!$A$5:$V$195,13,0),"")</f>
        <v/>
      </c>
      <c r="K46" s="22" t="str">
        <f>IFERROR(VLOOKUP($G46,'as of August 26'!$A$5:$X$195,23,0),"")</f>
        <v/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hidden="1" customHeight="1">
      <c r="A47" s="23" t="str">
        <f>IFERROR(VLOOKUP($G47,'as of August 26'!$A$5:$V$195,3,0),"")</f>
        <v/>
      </c>
      <c r="B47" s="16" t="str">
        <f>IFERROR(VLOOKUP($G47,'as of August 26'!$A$5:$V$195,5,0),"")</f>
        <v/>
      </c>
      <c r="C47" s="17" t="str">
        <f>IFERROR(VLOOKUP($G47,'as of August 26'!$A$5:$V$195,19,0),"")</f>
        <v/>
      </c>
      <c r="D47" s="15" t="str">
        <f>IFERROR(VLOOKUP($G47,'as of August 26'!$A$5:$V$195,20,0),"")</f>
        <v/>
      </c>
      <c r="E47" s="15" t="str">
        <f>IFERROR(VLOOKUP($G47,'as of August 26'!$A$5:$V$195,21,0),"")</f>
        <v/>
      </c>
      <c r="F47" s="18" t="str">
        <f>IFERROR(VLOOKUP($G47,'as of August 26'!$A$5:$V$195,8,0),"")</f>
        <v/>
      </c>
      <c r="G47" s="19" t="str">
        <f t="array" ref="G47">IFERROR(INDEX('as of August 26'!$F$5:$F$195,SMALL(IF('as of August 26'!$B$5:$B$195="YES",ROW('as of August 26'!$B$5:$B$195)-MIN(ROW('as of August 26'!$B$5:$B$195))+1),ROW(39:39))),"")</f>
        <v/>
      </c>
      <c r="H47" s="15" t="str">
        <f>IFERROR(VLOOKUP($G47,'as of August 26'!$A$5:$V$195,4,0),"")</f>
        <v/>
      </c>
      <c r="I47" s="20" t="str">
        <f>IFERROR(IF(ISBLANK(K47),"",VLOOKUP($G47,'as of August 26'!$A$5:$V$195,16,0)-J47),"")</f>
        <v/>
      </c>
      <c r="J47" s="21" t="str">
        <f>IFERROR(VLOOKUP($G47,'as of August 26'!$A$5:$V$195,13,0),"")</f>
        <v/>
      </c>
      <c r="K47" s="22" t="str">
        <f>IFERROR(VLOOKUP($G47,'as of August 26'!$A$5:$X$195,23,0),"")</f>
        <v/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hidden="1" customHeight="1">
      <c r="A48" s="23" t="str">
        <f>IFERROR(VLOOKUP($G48,'as of August 26'!$A$5:$V$195,3,0),"")</f>
        <v/>
      </c>
      <c r="B48" s="16" t="str">
        <f>IFERROR(VLOOKUP($G48,'as of August 26'!$A$5:$V$195,5,0),"")</f>
        <v/>
      </c>
      <c r="C48" s="17" t="str">
        <f>IFERROR(VLOOKUP($G48,'as of August 26'!$A$5:$V$195,19,0),"")</f>
        <v/>
      </c>
      <c r="D48" s="15" t="str">
        <f>IFERROR(VLOOKUP($G48,'as of August 26'!$A$5:$V$195,20,0),"")</f>
        <v/>
      </c>
      <c r="E48" s="15" t="str">
        <f>IFERROR(VLOOKUP($G48,'as of August 26'!$A$5:$V$195,21,0),"")</f>
        <v/>
      </c>
      <c r="F48" s="18" t="str">
        <f>IFERROR(VLOOKUP($G48,'as of August 26'!$A$5:$V$195,8,0),"")</f>
        <v/>
      </c>
      <c r="G48" s="19" t="str">
        <f t="array" ref="G48">IFERROR(INDEX('as of August 26'!$F$5:$F$195,SMALL(IF('as of August 26'!$B$5:$B$195="YES",ROW('as of August 26'!$B$5:$B$195)-MIN(ROW('as of August 26'!$B$5:$B$195))+1),ROW(40:40))),"")</f>
        <v/>
      </c>
      <c r="H48" s="15" t="str">
        <f>IFERROR(VLOOKUP($G48,'as of August 26'!$A$5:$V$195,4,0),"")</f>
        <v/>
      </c>
      <c r="I48" s="20" t="str">
        <f>IFERROR(IF(ISBLANK(K48),"",VLOOKUP($G48,'as of August 26'!$A$5:$V$195,16,0)-J48),"")</f>
        <v/>
      </c>
      <c r="J48" s="21" t="str">
        <f>IFERROR(VLOOKUP($G48,'as of August 26'!$A$5:$V$195,13,0),"")</f>
        <v/>
      </c>
      <c r="K48" s="22" t="str">
        <f>IFERROR(VLOOKUP($G48,'as of August 26'!$A$5:$X$195,23,0),"")</f>
        <v/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hidden="1" customHeight="1">
      <c r="A49" s="23" t="str">
        <f>IFERROR(VLOOKUP($G49,'as of August 26'!$A$5:$V$195,3,0),"")</f>
        <v/>
      </c>
      <c r="B49" s="16" t="str">
        <f>IFERROR(VLOOKUP($G49,'as of August 26'!$A$5:$V$195,5,0),"")</f>
        <v/>
      </c>
      <c r="C49" s="17" t="str">
        <f>IFERROR(VLOOKUP($G49,'as of August 26'!$A$5:$V$195,19,0),"")</f>
        <v/>
      </c>
      <c r="D49" s="15" t="str">
        <f>IFERROR(VLOOKUP($G49,'as of August 26'!$A$5:$V$195,20,0),"")</f>
        <v/>
      </c>
      <c r="E49" s="15" t="str">
        <f>IFERROR(VLOOKUP($G49,'as of August 26'!$A$5:$V$195,21,0),"")</f>
        <v/>
      </c>
      <c r="F49" s="18" t="str">
        <f>IFERROR(VLOOKUP($G49,'as of August 26'!$A$5:$V$195,8,0),"")</f>
        <v/>
      </c>
      <c r="G49" s="19" t="str">
        <f t="array" ref="G49">IFERROR(INDEX('as of August 26'!$F$5:$F$195,SMALL(IF('as of August 26'!$B$5:$B$195="YES",ROW('as of August 26'!$B$5:$B$195)-MIN(ROW('as of August 26'!$B$5:$B$195))+1),ROW(41:41))),"")</f>
        <v/>
      </c>
      <c r="H49" s="15" t="str">
        <f>IFERROR(VLOOKUP($G49,'as of August 26'!$A$5:$V$195,4,0),"")</f>
        <v/>
      </c>
      <c r="I49" s="20" t="str">
        <f>IFERROR(IF(ISBLANK(K49),"",VLOOKUP($G49,'as of August 26'!$A$5:$V$195,16,0)-J49),"")</f>
        <v/>
      </c>
      <c r="J49" s="21" t="str">
        <f>IFERROR(VLOOKUP($G49,'as of August 26'!$A$5:$V$195,13,0),"")</f>
        <v/>
      </c>
      <c r="K49" s="22" t="str">
        <f>IFERROR(VLOOKUP($G49,'as of August 26'!$A$5:$X$195,23,0),"")</f>
        <v/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hidden="1" customHeight="1">
      <c r="A50" s="23" t="str">
        <f>IFERROR(VLOOKUP($G50,'as of August 26'!$A$5:$V$195,3,0),"")</f>
        <v/>
      </c>
      <c r="B50" s="16" t="str">
        <f>IFERROR(VLOOKUP($G50,'as of August 26'!$A$5:$V$195,5,0),"")</f>
        <v/>
      </c>
      <c r="C50" s="17" t="str">
        <f>IFERROR(VLOOKUP($G50,'as of August 26'!$A$5:$V$195,19,0),"")</f>
        <v/>
      </c>
      <c r="D50" s="15" t="str">
        <f>IFERROR(VLOOKUP($G50,'as of August 26'!$A$5:$V$195,20,0),"")</f>
        <v/>
      </c>
      <c r="E50" s="15" t="str">
        <f>IFERROR(VLOOKUP($G50,'as of August 26'!$A$5:$V$195,21,0),"")</f>
        <v/>
      </c>
      <c r="F50" s="18" t="str">
        <f>IFERROR(VLOOKUP($G50,'as of August 26'!$A$5:$V$195,8,0),"")</f>
        <v/>
      </c>
      <c r="G50" s="19" t="str">
        <f t="array" ref="G50">IFERROR(INDEX('as of August 26'!$F$5:$F$195,SMALL(IF('as of August 26'!$B$5:$B$195="YES",ROW('as of August 26'!$B$5:$B$195)-MIN(ROW('as of August 26'!$B$5:$B$195))+1),ROW(42:42))),"")</f>
        <v/>
      </c>
      <c r="H50" s="15" t="str">
        <f>IFERROR(VLOOKUP($G50,'as of August 26'!$A$5:$V$195,4,0),"")</f>
        <v/>
      </c>
      <c r="I50" s="20" t="str">
        <f>IFERROR(IF(ISBLANK(K50),"",VLOOKUP($G50,'as of August 26'!$A$5:$V$195,16,0)-J50),"")</f>
        <v/>
      </c>
      <c r="J50" s="21" t="str">
        <f>IFERROR(VLOOKUP($G50,'as of August 26'!$A$5:$V$195,13,0),"")</f>
        <v/>
      </c>
      <c r="K50" s="22" t="str">
        <f>IFERROR(VLOOKUP($G50,'as of August 26'!$A$5:$X$195,23,0),"")</f>
        <v/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hidden="1" customHeight="1">
      <c r="A51" s="23" t="str">
        <f>IFERROR(VLOOKUP($G51,'as of August 26'!$A$5:$V$195,3,0),"")</f>
        <v/>
      </c>
      <c r="B51" s="16" t="str">
        <f>IFERROR(VLOOKUP($G51,'as of August 26'!$A$5:$V$195,5,0),"")</f>
        <v/>
      </c>
      <c r="C51" s="17" t="str">
        <f>IFERROR(VLOOKUP($G51,'as of August 26'!$A$5:$V$195,19,0),"")</f>
        <v/>
      </c>
      <c r="D51" s="15" t="str">
        <f>IFERROR(VLOOKUP($G51,'as of August 26'!$A$5:$V$195,20,0),"")</f>
        <v/>
      </c>
      <c r="E51" s="15" t="str">
        <f>IFERROR(VLOOKUP($G51,'as of August 26'!$A$5:$V$195,21,0),"")</f>
        <v/>
      </c>
      <c r="F51" s="18" t="str">
        <f>IFERROR(VLOOKUP($G51,'as of August 26'!$A$5:$V$195,8,0),"")</f>
        <v/>
      </c>
      <c r="G51" s="19" t="str">
        <f t="array" ref="G51">IFERROR(INDEX('as of August 26'!$F$5:$F$195,SMALL(IF('as of August 26'!$B$5:$B$195="YES",ROW('as of August 26'!$B$5:$B$195)-MIN(ROW('as of August 26'!$B$5:$B$195))+1),ROW(43:43))),"")</f>
        <v/>
      </c>
      <c r="H51" s="15" t="str">
        <f>IFERROR(VLOOKUP($G51,'as of August 26'!$A$5:$V$195,4,0),"")</f>
        <v/>
      </c>
      <c r="I51" s="20" t="str">
        <f>IFERROR(IF(ISBLANK(K51),"",VLOOKUP($G51,'as of August 26'!$A$5:$V$195,16,0)-J51),"")</f>
        <v/>
      </c>
      <c r="J51" s="21" t="str">
        <f>IFERROR(VLOOKUP($G51,'as of August 26'!$A$5:$V$195,13,0),"")</f>
        <v/>
      </c>
      <c r="K51" s="22" t="str">
        <f>IFERROR(VLOOKUP($G51,'as of August 26'!$A$5:$X$195,23,0),"")</f>
        <v/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hidden="1" customHeight="1">
      <c r="A52" s="23" t="str">
        <f>IFERROR(VLOOKUP($G52,'as of August 26'!$A$5:$V$195,3,0),"")</f>
        <v/>
      </c>
      <c r="B52" s="16" t="str">
        <f>IFERROR(VLOOKUP($G52,'as of August 26'!$A$5:$V$195,5,0),"")</f>
        <v/>
      </c>
      <c r="C52" s="17" t="str">
        <f>IFERROR(VLOOKUP($G52,'as of August 26'!$A$5:$V$195,19,0),"")</f>
        <v/>
      </c>
      <c r="D52" s="15" t="str">
        <f>IFERROR(VLOOKUP($G52,'as of August 26'!$A$5:$V$195,20,0),"")</f>
        <v/>
      </c>
      <c r="E52" s="15" t="str">
        <f>IFERROR(VLOOKUP($G52,'as of August 26'!$A$5:$V$195,21,0),"")</f>
        <v/>
      </c>
      <c r="F52" s="18" t="str">
        <f>IFERROR(VLOOKUP($G52,'as of August 26'!$A$5:$V$195,8,0),"")</f>
        <v/>
      </c>
      <c r="G52" s="19" t="str">
        <f t="array" ref="G52">IFERROR(INDEX('as of August 26'!$F$5:$F$195,SMALL(IF('as of August 26'!$B$5:$B$195="YES",ROW('as of August 26'!$B$5:$B$195)-MIN(ROW('as of August 26'!$B$5:$B$195))+1),ROW(44:44))),"")</f>
        <v/>
      </c>
      <c r="H52" s="15" t="str">
        <f>IFERROR(VLOOKUP($G52,'as of August 26'!$A$5:$V$195,4,0),"")</f>
        <v/>
      </c>
      <c r="I52" s="20" t="str">
        <f>IFERROR(IF(ISBLANK(K52),"",VLOOKUP($G52,'as of August 26'!$A$5:$V$195,16,0)-J52),"")</f>
        <v/>
      </c>
      <c r="J52" s="21" t="str">
        <f>IFERROR(VLOOKUP($G52,'as of August 26'!$A$5:$V$195,13,0),"")</f>
        <v/>
      </c>
      <c r="K52" s="22" t="str">
        <f>IFERROR(VLOOKUP($G52,'as of August 26'!$A$5:$X$195,23,0),"")</f>
        <v/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hidden="1" customHeight="1">
      <c r="A53" s="23" t="str">
        <f>IFERROR(VLOOKUP($G53,'as of August 26'!$A$5:$V$195,3,0),"")</f>
        <v/>
      </c>
      <c r="B53" s="16" t="str">
        <f>IFERROR(VLOOKUP($G53,'as of August 26'!$A$5:$V$195,5,0),"")</f>
        <v/>
      </c>
      <c r="C53" s="17" t="str">
        <f>IFERROR(VLOOKUP($G53,'as of August 26'!$A$5:$V$195,19,0),"")</f>
        <v/>
      </c>
      <c r="D53" s="15" t="str">
        <f>IFERROR(VLOOKUP($G53,'as of August 26'!$A$5:$V$195,20,0),"")</f>
        <v/>
      </c>
      <c r="E53" s="15" t="str">
        <f>IFERROR(VLOOKUP($G53,'as of August 26'!$A$5:$V$195,21,0),"")</f>
        <v/>
      </c>
      <c r="F53" s="18" t="str">
        <f>IFERROR(VLOOKUP($G53,'as of August 26'!$A$5:$V$195,8,0),"")</f>
        <v/>
      </c>
      <c r="G53" s="19" t="str">
        <f t="array" ref="G53">IFERROR(INDEX('as of August 26'!$F$5:$F$195,SMALL(IF('as of August 26'!$B$5:$B$195="YES",ROW('as of August 26'!$B$5:$B$195)-MIN(ROW('as of August 26'!$B$5:$B$195))+1),ROW(45:45))),"")</f>
        <v/>
      </c>
      <c r="H53" s="15" t="str">
        <f>IFERROR(VLOOKUP($G53,'as of August 26'!$A$5:$V$195,4,0),"")</f>
        <v/>
      </c>
      <c r="I53" s="20" t="str">
        <f>IFERROR(IF(ISBLANK(K53),"",VLOOKUP($G53,'as of August 26'!$A$5:$V$195,16,0)-J53),"")</f>
        <v/>
      </c>
      <c r="J53" s="21" t="str">
        <f>IFERROR(VLOOKUP($G53,'as of August 26'!$A$5:$V$195,13,0),"")</f>
        <v/>
      </c>
      <c r="K53" s="22" t="str">
        <f>IFERROR(VLOOKUP($G53,'as of August 26'!$A$5:$X$195,23,0),"")</f>
        <v/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hidden="1" customHeight="1">
      <c r="A54" s="23" t="str">
        <f>IFERROR(VLOOKUP($G54,'as of August 26'!$A$5:$V$195,3,0),"")</f>
        <v/>
      </c>
      <c r="B54" s="16" t="str">
        <f>IFERROR(VLOOKUP($G54,'as of August 26'!$A$5:$V$195,5,0),"")</f>
        <v/>
      </c>
      <c r="C54" s="17" t="str">
        <f>IFERROR(VLOOKUP($G54,'as of August 26'!$A$5:$V$195,19,0),"")</f>
        <v/>
      </c>
      <c r="D54" s="15" t="str">
        <f>IFERROR(VLOOKUP($G54,'as of August 26'!$A$5:$V$195,20,0),"")</f>
        <v/>
      </c>
      <c r="E54" s="15" t="str">
        <f>IFERROR(VLOOKUP($G54,'as of August 26'!$A$5:$V$195,21,0),"")</f>
        <v/>
      </c>
      <c r="F54" s="18" t="str">
        <f>IFERROR(VLOOKUP($G54,'as of August 26'!$A$5:$V$195,8,0),"")</f>
        <v/>
      </c>
      <c r="G54" s="19" t="str">
        <f t="array" ref="G54">IFERROR(INDEX('as of August 26'!$F$5:$F$195,SMALL(IF('as of August 26'!$B$5:$B$195="YES",ROW('as of August 26'!$B$5:$B$195)-MIN(ROW('as of August 26'!$B$5:$B$195))+1),ROW(46:46))),"")</f>
        <v/>
      </c>
      <c r="H54" s="15" t="str">
        <f>IFERROR(VLOOKUP($G54,'as of August 26'!$A$5:$V$195,4,0),"")</f>
        <v/>
      </c>
      <c r="I54" s="20" t="str">
        <f>IFERROR(IF(ISBLANK(K54),"",VLOOKUP($G54,'as of August 26'!$A$5:$V$195,16,0)-J54),"")</f>
        <v/>
      </c>
      <c r="J54" s="21" t="str">
        <f>IFERROR(VLOOKUP($G54,'as of August 26'!$A$5:$V$195,13,0),"")</f>
        <v/>
      </c>
      <c r="K54" s="22" t="str">
        <f>IFERROR(VLOOKUP($G54,'as of August 26'!$A$5:$X$195,23,0),"")</f>
        <v/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hidden="1" customHeight="1">
      <c r="A55" s="23" t="str">
        <f>IFERROR(VLOOKUP($G55,'as of August 26'!$A$5:$V$195,3,0),"")</f>
        <v/>
      </c>
      <c r="B55" s="16" t="str">
        <f>IFERROR(VLOOKUP($G55,'as of August 26'!$A$5:$V$195,5,0),"")</f>
        <v/>
      </c>
      <c r="C55" s="17" t="str">
        <f>IFERROR(VLOOKUP($G55,'as of August 26'!$A$5:$V$195,19,0),"")</f>
        <v/>
      </c>
      <c r="D55" s="15" t="str">
        <f>IFERROR(VLOOKUP($G55,'as of August 26'!$A$5:$V$195,20,0),"")</f>
        <v/>
      </c>
      <c r="E55" s="15" t="str">
        <f>IFERROR(VLOOKUP($G55,'as of August 26'!$A$5:$V$195,21,0),"")</f>
        <v/>
      </c>
      <c r="F55" s="18" t="str">
        <f>IFERROR(VLOOKUP($G55,'as of August 26'!$A$5:$V$195,8,0),"")</f>
        <v/>
      </c>
      <c r="G55" s="19" t="str">
        <f t="array" ref="G55">IFERROR(INDEX('as of August 26'!$F$5:$F$195,SMALL(IF('as of August 26'!$B$5:$B$195="YES",ROW('as of August 26'!$B$5:$B$195)-MIN(ROW('as of August 26'!$B$5:$B$195))+1),ROW(47:47))),"")</f>
        <v/>
      </c>
      <c r="H55" s="15" t="str">
        <f>IFERROR(VLOOKUP($G55,'as of August 26'!$A$5:$V$195,4,0),"")</f>
        <v/>
      </c>
      <c r="I55" s="20" t="str">
        <f>IFERROR(IF(ISBLANK(K55),"",VLOOKUP($G55,'as of August 26'!$A$5:$V$195,16,0)-J55),"")</f>
        <v/>
      </c>
      <c r="J55" s="21" t="str">
        <f>IFERROR(VLOOKUP($G55,'as of August 26'!$A$5:$V$195,13,0),"")</f>
        <v/>
      </c>
      <c r="K55" s="22" t="str">
        <f>IFERROR(VLOOKUP($G55,'as of August 26'!$A$5:$X$195,23,0),"")</f>
        <v/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hidden="1" customHeight="1">
      <c r="A56" s="23" t="str">
        <f>IFERROR(VLOOKUP($G56,'as of August 26'!$A$5:$V$195,3,0),"")</f>
        <v/>
      </c>
      <c r="B56" s="16" t="str">
        <f>IFERROR(VLOOKUP($G56,'as of August 26'!$A$5:$V$195,5,0),"")</f>
        <v/>
      </c>
      <c r="C56" s="17" t="str">
        <f>IFERROR(VLOOKUP($G56,'as of August 26'!$A$5:$V$195,19,0),"")</f>
        <v/>
      </c>
      <c r="D56" s="15" t="str">
        <f>IFERROR(VLOOKUP($G56,'as of August 26'!$A$5:$V$195,20,0),"")</f>
        <v/>
      </c>
      <c r="E56" s="15" t="str">
        <f>IFERROR(VLOOKUP($G56,'as of August 26'!$A$5:$V$195,21,0),"")</f>
        <v/>
      </c>
      <c r="F56" s="18" t="str">
        <f>IFERROR(VLOOKUP($G56,'as of August 26'!$A$5:$V$195,8,0),"")</f>
        <v/>
      </c>
      <c r="G56" s="19" t="str">
        <f t="array" ref="G56">IFERROR(INDEX('as of August 26'!$F$5:$F$195,SMALL(IF('as of August 26'!$B$5:$B$195="YES",ROW('as of August 26'!$B$5:$B$195)-MIN(ROW('as of August 26'!$B$5:$B$195))+1),ROW(48:48))),"")</f>
        <v/>
      </c>
      <c r="H56" s="15" t="str">
        <f>IFERROR(VLOOKUP($G56,'as of August 26'!$A$5:$V$195,4,0),"")</f>
        <v/>
      </c>
      <c r="I56" s="20" t="str">
        <f>IFERROR(IF(ISBLANK(K56),"",VLOOKUP($G56,'as of August 26'!$A$5:$V$195,16,0)-J56),"")</f>
        <v/>
      </c>
      <c r="J56" s="21" t="str">
        <f>IFERROR(VLOOKUP($G56,'as of August 26'!$A$5:$V$195,13,0),"")</f>
        <v/>
      </c>
      <c r="K56" s="22" t="str">
        <f>IFERROR(VLOOKUP($G56,'as of August 26'!$A$5:$X$195,23,0),"")</f>
        <v/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 hidden="1" customHeight="1">
      <c r="A57" s="23" t="str">
        <f>IFERROR(VLOOKUP($G57,'as of August 26'!$A$5:$V$195,3,0),"")</f>
        <v/>
      </c>
      <c r="B57" s="16" t="str">
        <f>IFERROR(VLOOKUP($G57,'as of August 26'!$A$5:$V$195,5,0),"")</f>
        <v/>
      </c>
      <c r="C57" s="17" t="str">
        <f>IFERROR(VLOOKUP($G57,'as of August 26'!$A$5:$V$195,19,0),"")</f>
        <v/>
      </c>
      <c r="D57" s="15" t="str">
        <f>IFERROR(VLOOKUP($G57,'as of August 26'!$A$5:$V$195,20,0),"")</f>
        <v/>
      </c>
      <c r="E57" s="15" t="str">
        <f>IFERROR(VLOOKUP($G57,'as of August 26'!$A$5:$V$195,21,0),"")</f>
        <v/>
      </c>
      <c r="F57" s="18" t="str">
        <f>IFERROR(VLOOKUP($G57,'as of August 26'!$A$5:$V$195,8,0),"")</f>
        <v/>
      </c>
      <c r="G57" s="19" t="str">
        <f t="array" ref="G57">IFERROR(INDEX('as of August 26'!$F$5:$F$195,SMALL(IF('as of August 26'!$B$5:$B$195="YES",ROW('as of August 26'!$B$5:$B$195)-MIN(ROW('as of August 26'!$B$5:$B$195))+1),ROW(49:49))),"")</f>
        <v/>
      </c>
      <c r="H57" s="15" t="str">
        <f>IFERROR(VLOOKUP($G57,'as of August 26'!$A$5:$V$195,4,0),"")</f>
        <v/>
      </c>
      <c r="I57" s="20" t="str">
        <f>IFERROR(IF(ISBLANK(K57),"",VLOOKUP($G57,'as of August 26'!$A$5:$V$195,16,0)-J57),"")</f>
        <v/>
      </c>
      <c r="J57" s="21" t="str">
        <f>IFERROR(VLOOKUP($G57,'as of August 26'!$A$5:$V$195,13,0),"")</f>
        <v/>
      </c>
      <c r="K57" s="22" t="str">
        <f>IFERROR(VLOOKUP($G57,'as of August 26'!$A$5:$X$195,23,0),"")</f>
        <v/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hidden="1" customHeight="1">
      <c r="A58" s="23" t="str">
        <f>IFERROR(VLOOKUP($G58,'as of August 26'!$A$5:$V$195,3,0),"")</f>
        <v/>
      </c>
      <c r="B58" s="16" t="str">
        <f>IFERROR(VLOOKUP($G58,'as of August 26'!$A$5:$V$195,5,0),"")</f>
        <v/>
      </c>
      <c r="C58" s="17" t="str">
        <f>IFERROR(VLOOKUP($G58,'as of August 26'!$A$5:$V$195,19,0),"")</f>
        <v/>
      </c>
      <c r="D58" s="15" t="str">
        <f>IFERROR(VLOOKUP($G58,'as of August 26'!$A$5:$V$195,20,0),"")</f>
        <v/>
      </c>
      <c r="E58" s="15" t="str">
        <f>IFERROR(VLOOKUP($G58,'as of August 26'!$A$5:$V$195,21,0),"")</f>
        <v/>
      </c>
      <c r="F58" s="18" t="str">
        <f>IFERROR(VLOOKUP($G58,'as of August 26'!$A$5:$V$195,8,0),"")</f>
        <v/>
      </c>
      <c r="G58" s="19" t="str">
        <f t="array" ref="G58">IFERROR(INDEX('as of August 26'!$F$5:$F$195,SMALL(IF('as of August 26'!$B$5:$B$195="YES",ROW('as of August 26'!$B$5:$B$195)-MIN(ROW('as of August 26'!$B$5:$B$195))+1),ROW(50:50))),"")</f>
        <v/>
      </c>
      <c r="H58" s="15" t="str">
        <f>IFERROR(VLOOKUP($G58,'as of August 26'!$A$5:$V$195,4,0),"")</f>
        <v/>
      </c>
      <c r="I58" s="20" t="str">
        <f>IFERROR(IF(ISBLANK(K58),"",VLOOKUP($G58,'as of August 26'!$A$5:$V$195,16,0)-J58),"")</f>
        <v/>
      </c>
      <c r="J58" s="21" t="str">
        <f>IFERROR(VLOOKUP($G58,'as of August 26'!$A$5:$V$195,13,0),"")</f>
        <v/>
      </c>
      <c r="K58" s="22" t="str">
        <f>IFERROR(VLOOKUP($G58,'as of August 26'!$A$5:$X$195,23,0),"")</f>
        <v/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 hidden="1" customHeight="1">
      <c r="A59" s="23" t="str">
        <f>IFERROR(VLOOKUP($G59,'as of August 26'!$A$5:$V$195,3,0),"")</f>
        <v/>
      </c>
      <c r="B59" s="16" t="str">
        <f>IFERROR(VLOOKUP($G59,'as of August 26'!$A$5:$V$195,5,0),"")</f>
        <v/>
      </c>
      <c r="C59" s="17" t="str">
        <f>IFERROR(VLOOKUP($G59,'as of August 26'!$A$5:$V$195,19,0),"")</f>
        <v/>
      </c>
      <c r="D59" s="15" t="str">
        <f>IFERROR(VLOOKUP($G59,'as of August 26'!$A$5:$V$195,20,0),"")</f>
        <v/>
      </c>
      <c r="E59" s="15" t="str">
        <f>IFERROR(VLOOKUP($G59,'as of August 26'!$A$5:$V$195,21,0),"")</f>
        <v/>
      </c>
      <c r="F59" s="18" t="str">
        <f>IFERROR(VLOOKUP($G59,'as of August 26'!$A$5:$V$195,8,0),"")</f>
        <v/>
      </c>
      <c r="G59" s="19" t="str">
        <f t="array" ref="G59">IFERROR(INDEX('as of August 26'!$F$5:$F$195,SMALL(IF('as of August 26'!$B$5:$B$195="YES",ROW('as of August 26'!$B$5:$B$195)-MIN(ROW('as of August 26'!$B$5:$B$195))+1),ROW(51:51))),"")</f>
        <v/>
      </c>
      <c r="H59" s="15" t="str">
        <f>IFERROR(VLOOKUP($G59,'as of August 26'!$A$5:$V$195,4,0),"")</f>
        <v/>
      </c>
      <c r="I59" s="20" t="str">
        <f>IFERROR(IF(ISBLANK(K59),"",VLOOKUP($G59,'as of August 26'!$A$5:$V$195,16,0)-J59),"")</f>
        <v/>
      </c>
      <c r="J59" s="21" t="str">
        <f>IFERROR(VLOOKUP($G59,'as of August 26'!$A$5:$V$195,13,0),"")</f>
        <v/>
      </c>
      <c r="K59" s="22" t="str">
        <f>IFERROR(VLOOKUP($G59,'as of August 26'!$A$5:$X$195,23,0),"")</f>
        <v/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hidden="1" customHeight="1">
      <c r="A60" s="23" t="str">
        <f>IFERROR(VLOOKUP($G60,'as of August 26'!$A$5:$V$195,3,0),"")</f>
        <v/>
      </c>
      <c r="B60" s="16" t="str">
        <f>IFERROR(VLOOKUP($G60,'as of August 26'!$A$5:$V$195,5,0),"")</f>
        <v/>
      </c>
      <c r="C60" s="17" t="str">
        <f>IFERROR(VLOOKUP($G60,'as of August 26'!$A$5:$V$195,19,0),"")</f>
        <v/>
      </c>
      <c r="D60" s="15" t="str">
        <f>IFERROR(VLOOKUP($G60,'as of August 26'!$A$5:$V$195,20,0),"")</f>
        <v/>
      </c>
      <c r="E60" s="15" t="str">
        <f>IFERROR(VLOOKUP($G60,'as of August 26'!$A$5:$V$195,21,0),"")</f>
        <v/>
      </c>
      <c r="F60" s="18" t="str">
        <f>IFERROR(VLOOKUP($G60,'as of August 26'!$A$5:$V$195,8,0),"")</f>
        <v/>
      </c>
      <c r="G60" s="19" t="str">
        <f t="array" ref="G60">IFERROR(INDEX('as of August 26'!$F$5:$F$195,SMALL(IF('as of August 26'!$B$5:$B$195="YES",ROW('as of August 26'!$B$5:$B$195)-MIN(ROW('as of August 26'!$B$5:$B$195))+1),ROW(52:52))),"")</f>
        <v/>
      </c>
      <c r="H60" s="15" t="str">
        <f>IFERROR(VLOOKUP($G60,'as of August 26'!$A$5:$V$195,4,0),"")</f>
        <v/>
      </c>
      <c r="I60" s="20" t="str">
        <f>IFERROR(IF(ISBLANK(K60),"",VLOOKUP($G60,'as of August 26'!$A$5:$V$195,16,0)-J60),"")</f>
        <v/>
      </c>
      <c r="J60" s="21" t="str">
        <f>IFERROR(VLOOKUP($G60,'as of August 26'!$A$5:$V$195,13,0),"")</f>
        <v/>
      </c>
      <c r="K60" s="22" t="str">
        <f>IFERROR(VLOOKUP($G60,'as of August 26'!$A$5:$X$195,23,0),"")</f>
        <v/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hidden="1" customHeight="1">
      <c r="A61" s="23" t="str">
        <f>IFERROR(VLOOKUP($G61,'as of August 26'!$A$5:$V$195,3,0),"")</f>
        <v/>
      </c>
      <c r="B61" s="16" t="str">
        <f>IFERROR(VLOOKUP($G61,'as of August 26'!$A$5:$V$195,5,0),"")</f>
        <v/>
      </c>
      <c r="C61" s="17" t="str">
        <f>IFERROR(VLOOKUP($G61,'as of August 26'!$A$5:$V$195,19,0),"")</f>
        <v/>
      </c>
      <c r="D61" s="15" t="str">
        <f>IFERROR(VLOOKUP($G61,'as of August 26'!$A$5:$V$195,20,0),"")</f>
        <v/>
      </c>
      <c r="E61" s="15" t="str">
        <f>IFERROR(VLOOKUP($G61,'as of August 26'!$A$5:$V$195,21,0),"")</f>
        <v/>
      </c>
      <c r="F61" s="18" t="str">
        <f>IFERROR(VLOOKUP($G61,'as of August 26'!$A$5:$V$195,8,0),"")</f>
        <v/>
      </c>
      <c r="G61" s="19" t="str">
        <f t="array" ref="G61">IFERROR(INDEX('as of August 26'!$F$5:$F$195,SMALL(IF('as of August 26'!$B$5:$B$195="YES",ROW('as of August 26'!$B$5:$B$195)-MIN(ROW('as of August 26'!$B$5:$B$195))+1),ROW(53:53))),"")</f>
        <v/>
      </c>
      <c r="H61" s="15" t="str">
        <f>IFERROR(VLOOKUP($G61,'as of August 26'!$A$5:$V$195,4,0),"")</f>
        <v/>
      </c>
      <c r="I61" s="20" t="str">
        <f>IFERROR(IF(ISBLANK(K61),"",VLOOKUP($G61,'as of August 26'!$A$5:$V$195,16,0)-J61),"")</f>
        <v/>
      </c>
      <c r="J61" s="21" t="str">
        <f>IFERROR(VLOOKUP($G61,'as of August 26'!$A$5:$V$195,13,0),"")</f>
        <v/>
      </c>
      <c r="K61" s="22" t="str">
        <f>IFERROR(VLOOKUP($G61,'as of August 26'!$A$5:$X$195,23,0),"")</f>
        <v/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 hidden="1" customHeight="1">
      <c r="A62" s="23" t="str">
        <f>IFERROR(VLOOKUP($G62,'as of August 26'!$A$5:$V$195,3,0),"")</f>
        <v/>
      </c>
      <c r="B62" s="16" t="str">
        <f>IFERROR(VLOOKUP($G62,'as of August 26'!$A$5:$V$195,5,0),"")</f>
        <v/>
      </c>
      <c r="C62" s="17" t="str">
        <f>IFERROR(VLOOKUP($G62,'as of August 26'!$A$5:$V$195,19,0),"")</f>
        <v/>
      </c>
      <c r="D62" s="15" t="str">
        <f>IFERROR(VLOOKUP($G62,'as of August 26'!$A$5:$V$195,20,0),"")</f>
        <v/>
      </c>
      <c r="E62" s="15" t="str">
        <f>IFERROR(VLOOKUP($G62,'as of August 26'!$A$5:$V$195,21,0),"")</f>
        <v/>
      </c>
      <c r="F62" s="18" t="str">
        <f>IFERROR(VLOOKUP($G62,'as of August 26'!$A$5:$V$195,8,0),"")</f>
        <v/>
      </c>
      <c r="G62" s="19" t="str">
        <f t="array" ref="G62">IFERROR(INDEX('as of August 26'!$F$5:$F$195,SMALL(IF('as of August 26'!$B$5:$B$195="YES",ROW('as of August 26'!$B$5:$B$195)-MIN(ROW('as of August 26'!$B$5:$B$195))+1),ROW(54:54))),"")</f>
        <v/>
      </c>
      <c r="H62" s="15" t="str">
        <f>IFERROR(VLOOKUP($G62,'as of August 26'!$A$5:$V$195,4,0),"")</f>
        <v/>
      </c>
      <c r="I62" s="20" t="str">
        <f>IFERROR(IF(ISBLANK(K62),"",VLOOKUP($G62,'as of August 26'!$A$5:$V$195,16,0)-J62),"")</f>
        <v/>
      </c>
      <c r="J62" s="21" t="str">
        <f>IFERROR(VLOOKUP($G62,'as of August 26'!$A$5:$V$195,13,0),"")</f>
        <v/>
      </c>
      <c r="K62" s="22" t="str">
        <f>IFERROR(VLOOKUP($G62,'as of August 26'!$A$5:$X$195,23,0),"")</f>
        <v/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 hidden="1" customHeight="1">
      <c r="A63" s="23" t="str">
        <f>IFERROR(VLOOKUP($G63,'as of August 26'!$A$5:$V$195,3,0),"")</f>
        <v/>
      </c>
      <c r="B63" s="16" t="str">
        <f>IFERROR(VLOOKUP($G63,'as of August 26'!$A$5:$V$195,5,0),"")</f>
        <v/>
      </c>
      <c r="C63" s="17" t="str">
        <f>IFERROR(VLOOKUP($G63,'as of August 26'!$A$5:$V$195,19,0),"")</f>
        <v/>
      </c>
      <c r="D63" s="15" t="str">
        <f>IFERROR(VLOOKUP($G63,'as of August 26'!$A$5:$V$195,20,0),"")</f>
        <v/>
      </c>
      <c r="E63" s="15" t="str">
        <f>IFERROR(VLOOKUP($G63,'as of August 26'!$A$5:$V$195,21,0),"")</f>
        <v/>
      </c>
      <c r="F63" s="18" t="str">
        <f>IFERROR(VLOOKUP($G63,'as of August 26'!$A$5:$V$195,8,0),"")</f>
        <v/>
      </c>
      <c r="G63" s="19" t="str">
        <f t="array" ref="G63">IFERROR(INDEX('as of August 26'!$F$5:$F$195,SMALL(IF('as of August 26'!$B$5:$B$195="YES",ROW('as of August 26'!$B$5:$B$195)-MIN(ROW('as of August 26'!$B$5:$B$195))+1),ROW(55:55))),"")</f>
        <v/>
      </c>
      <c r="H63" s="15" t="str">
        <f>IFERROR(VLOOKUP($G63,'as of August 26'!$A$5:$V$195,4,0),"")</f>
        <v/>
      </c>
      <c r="I63" s="20" t="str">
        <f>IFERROR(IF(ISBLANK(K63),"",VLOOKUP($G63,'as of August 26'!$A$5:$V$195,16,0)-J63),"")</f>
        <v/>
      </c>
      <c r="J63" s="21" t="str">
        <f>IFERROR(VLOOKUP($G63,'as of August 26'!$A$5:$V$195,13,0),"")</f>
        <v/>
      </c>
      <c r="K63" s="22" t="str">
        <f>IFERROR(VLOOKUP($G63,'as of August 26'!$A$5:$X$195,23,0),"")</f>
        <v/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 hidden="1" customHeight="1">
      <c r="A64" s="23" t="str">
        <f>IFERROR(VLOOKUP($G64,'as of August 26'!$A$5:$V$195,3,0),"")</f>
        <v/>
      </c>
      <c r="B64" s="16" t="str">
        <f>IFERROR(VLOOKUP($G64,'as of August 26'!$A$5:$V$195,5,0),"")</f>
        <v/>
      </c>
      <c r="C64" s="17" t="str">
        <f>IFERROR(VLOOKUP($G64,'as of August 26'!$A$5:$V$195,19,0),"")</f>
        <v/>
      </c>
      <c r="D64" s="15" t="str">
        <f>IFERROR(VLOOKUP($G64,'as of August 26'!$A$5:$V$195,20,0),"")</f>
        <v/>
      </c>
      <c r="E64" s="15" t="str">
        <f>IFERROR(VLOOKUP($G64,'as of August 26'!$A$5:$V$195,21,0),"")</f>
        <v/>
      </c>
      <c r="F64" s="18" t="str">
        <f>IFERROR(VLOOKUP($G64,'as of August 26'!$A$5:$V$195,8,0),"")</f>
        <v/>
      </c>
      <c r="G64" s="19" t="str">
        <f t="array" ref="G64">IFERROR(INDEX('as of August 26'!$F$5:$F$195,SMALL(IF('as of August 26'!$B$5:$B$195="YES",ROW('as of August 26'!$B$5:$B$195)-MIN(ROW('as of August 26'!$B$5:$B$195))+1),ROW(56:56))),"")</f>
        <v/>
      </c>
      <c r="H64" s="15" t="str">
        <f>IFERROR(VLOOKUP($G64,'as of August 26'!$A$5:$V$195,4,0),"")</f>
        <v/>
      </c>
      <c r="I64" s="20" t="str">
        <f>IFERROR(IF(ISBLANK(K64),"",VLOOKUP($G64,'as of August 26'!$A$5:$V$195,16,0)-J64),"")</f>
        <v/>
      </c>
      <c r="J64" s="21" t="str">
        <f>IFERROR(VLOOKUP($G64,'as of August 26'!$A$5:$V$195,13,0),"")</f>
        <v/>
      </c>
      <c r="K64" s="22" t="str">
        <f>IFERROR(VLOOKUP($G64,'as of August 26'!$A$5:$X$195,23,0),"")</f>
        <v/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 hidden="1" customHeight="1">
      <c r="A65" s="23" t="str">
        <f>IFERROR(VLOOKUP($G65,'as of August 26'!$A$5:$V$195,3,0),"")</f>
        <v/>
      </c>
      <c r="B65" s="16" t="str">
        <f>IFERROR(VLOOKUP($G65,'as of August 26'!$A$5:$V$195,5,0),"")</f>
        <v/>
      </c>
      <c r="C65" s="17" t="str">
        <f>IFERROR(VLOOKUP($G65,'as of August 26'!$A$5:$V$195,19,0),"")</f>
        <v/>
      </c>
      <c r="D65" s="15" t="str">
        <f>IFERROR(VLOOKUP($G65,'as of August 26'!$A$5:$V$195,20,0),"")</f>
        <v/>
      </c>
      <c r="E65" s="15" t="str">
        <f>IFERROR(VLOOKUP($G65,'as of August 26'!$A$5:$V$195,21,0),"")</f>
        <v/>
      </c>
      <c r="F65" s="18" t="str">
        <f>IFERROR(VLOOKUP($G65,'as of August 26'!$A$5:$V$195,8,0),"")</f>
        <v/>
      </c>
      <c r="G65" s="19" t="str">
        <f t="array" ref="G65">IFERROR(INDEX('as of August 26'!$F$5:$F$195,SMALL(IF('as of August 26'!$B$5:$B$195="YES",ROW('as of August 26'!$B$5:$B$195)-MIN(ROW('as of August 26'!$B$5:$B$195))+1),ROW(57:57))),"")</f>
        <v/>
      </c>
      <c r="H65" s="15" t="str">
        <f>IFERROR(VLOOKUP($G65,'as of August 26'!$A$5:$V$195,4,0),"")</f>
        <v/>
      </c>
      <c r="I65" s="20" t="str">
        <f>IFERROR(IF(ISBLANK(K65),"",VLOOKUP($G65,'as of August 26'!$A$5:$V$195,16,0)-J65),"")</f>
        <v/>
      </c>
      <c r="J65" s="21" t="str">
        <f>IFERROR(VLOOKUP($G65,'as of August 26'!$A$5:$V$195,13,0),"")</f>
        <v/>
      </c>
      <c r="K65" s="22" t="str">
        <f>IFERROR(VLOOKUP($G65,'as of August 26'!$A$5:$X$195,23,0),"")</f>
        <v/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 hidden="1" customHeight="1">
      <c r="A66" s="23" t="str">
        <f>IFERROR(VLOOKUP($G66,'as of August 26'!$A$5:$V$195,3,0),"")</f>
        <v/>
      </c>
      <c r="B66" s="16" t="str">
        <f>IFERROR(VLOOKUP($G66,'as of August 26'!$A$5:$V$195,5,0),"")</f>
        <v/>
      </c>
      <c r="C66" s="17" t="str">
        <f>IFERROR(VLOOKUP($G66,'as of August 26'!$A$5:$V$195,19,0),"")</f>
        <v/>
      </c>
      <c r="D66" s="15" t="str">
        <f>IFERROR(VLOOKUP($G66,'as of August 26'!$A$5:$V$195,20,0),"")</f>
        <v/>
      </c>
      <c r="E66" s="15" t="str">
        <f>IFERROR(VLOOKUP($G66,'as of August 26'!$A$5:$V$195,21,0),"")</f>
        <v/>
      </c>
      <c r="F66" s="18" t="str">
        <f>IFERROR(VLOOKUP($G66,'as of August 26'!$A$5:$V$195,8,0),"")</f>
        <v/>
      </c>
      <c r="G66" s="19" t="str">
        <f t="array" ref="G66">IFERROR(INDEX('as of August 26'!$F$5:$F$195,SMALL(IF('as of August 26'!$B$5:$B$195="YES",ROW('as of August 26'!$B$5:$B$195)-MIN(ROW('as of August 26'!$B$5:$B$195))+1),ROW(58:58))),"")</f>
        <v/>
      </c>
      <c r="H66" s="15" t="str">
        <f>IFERROR(VLOOKUP($G66,'as of August 26'!$A$5:$V$195,4,0),"")</f>
        <v/>
      </c>
      <c r="I66" s="20" t="str">
        <f>IFERROR(IF(ISBLANK(K66),"",VLOOKUP($G66,'as of August 26'!$A$5:$V$195,16,0)-J66),"")</f>
        <v/>
      </c>
      <c r="J66" s="21" t="str">
        <f>IFERROR(VLOOKUP($G66,'as of August 26'!$A$5:$V$195,13,0),"")</f>
        <v/>
      </c>
      <c r="K66" s="22" t="str">
        <f>IFERROR(VLOOKUP($G66,'as of August 26'!$A$5:$X$195,23,0),"")</f>
        <v/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hidden="1" customHeight="1">
      <c r="A67" s="23" t="str">
        <f>IFERROR(VLOOKUP($G67,'as of August 26'!$A$5:$V$195,3,0),"")</f>
        <v/>
      </c>
      <c r="B67" s="16" t="str">
        <f>IFERROR(VLOOKUP($G67,'as of August 26'!$A$5:$V$195,5,0),"")</f>
        <v/>
      </c>
      <c r="C67" s="17" t="str">
        <f>IFERROR(VLOOKUP($G67,'as of August 26'!$A$5:$V$195,19,0),"")</f>
        <v/>
      </c>
      <c r="D67" s="15" t="str">
        <f>IFERROR(VLOOKUP($G67,'as of August 26'!$A$5:$V$195,20,0),"")</f>
        <v/>
      </c>
      <c r="E67" s="15" t="str">
        <f>IFERROR(VLOOKUP($G67,'as of August 26'!$A$5:$V$195,21,0),"")</f>
        <v/>
      </c>
      <c r="F67" s="18" t="str">
        <f>IFERROR(VLOOKUP($G67,'as of August 26'!$A$5:$V$195,8,0),"")</f>
        <v/>
      </c>
      <c r="G67" s="19" t="str">
        <f t="array" ref="G67">IFERROR(INDEX('as of August 26'!$F$5:$F$195,SMALL(IF('as of August 26'!$B$5:$B$195="YES",ROW('as of August 26'!$B$5:$B$195)-MIN(ROW('as of August 26'!$B$5:$B$195))+1),ROW(59:59))),"")</f>
        <v/>
      </c>
      <c r="H67" s="15" t="str">
        <f>IFERROR(VLOOKUP($G67,'as of August 26'!$A$5:$V$195,4,0),"")</f>
        <v/>
      </c>
      <c r="I67" s="20" t="str">
        <f>IFERROR(IF(ISBLANK(K67),"",VLOOKUP($G67,'as of August 26'!$A$5:$V$195,16,0)-J67),"")</f>
        <v/>
      </c>
      <c r="J67" s="21" t="str">
        <f>IFERROR(VLOOKUP($G67,'as of August 26'!$A$5:$V$195,13,0),"")</f>
        <v/>
      </c>
      <c r="K67" s="22" t="str">
        <f>IFERROR(VLOOKUP($G67,'as of August 26'!$A$5:$X$195,23,0),"")</f>
        <v/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 hidden="1" customHeight="1">
      <c r="A68" s="23" t="str">
        <f>IFERROR(VLOOKUP($G68,'as of August 26'!$A$5:$V$195,3,0),"")</f>
        <v/>
      </c>
      <c r="B68" s="16" t="str">
        <f>IFERROR(VLOOKUP($G68,'as of August 26'!$A$5:$V$195,5,0),"")</f>
        <v/>
      </c>
      <c r="C68" s="17" t="str">
        <f>IFERROR(VLOOKUP($G68,'as of August 26'!$A$5:$V$195,19,0),"")</f>
        <v/>
      </c>
      <c r="D68" s="15" t="str">
        <f>IFERROR(VLOOKUP($G68,'as of August 26'!$A$5:$V$195,20,0),"")</f>
        <v/>
      </c>
      <c r="E68" s="15" t="str">
        <f>IFERROR(VLOOKUP($G68,'as of August 26'!$A$5:$V$195,21,0),"")</f>
        <v/>
      </c>
      <c r="F68" s="18" t="str">
        <f>IFERROR(VLOOKUP($G68,'as of August 26'!$A$5:$V$195,8,0),"")</f>
        <v/>
      </c>
      <c r="G68" s="19" t="str">
        <f t="array" ref="G68">IFERROR(INDEX('as of August 26'!$F$5:$F$195,SMALL(IF('as of August 26'!$B$5:$B$195="YES",ROW('as of August 26'!$B$5:$B$195)-MIN(ROW('as of August 26'!$B$5:$B$195))+1),ROW(60:60))),"")</f>
        <v/>
      </c>
      <c r="H68" s="15" t="str">
        <f>IFERROR(VLOOKUP($G68,'as of August 26'!$A$5:$V$195,4,0),"")</f>
        <v/>
      </c>
      <c r="I68" s="20" t="str">
        <f>IFERROR(IF(ISBLANK(K68),"",VLOOKUP($G68,'as of August 26'!$A$5:$V$195,16,0)-J68),"")</f>
        <v/>
      </c>
      <c r="J68" s="21" t="str">
        <f>IFERROR(VLOOKUP($G68,'as of August 26'!$A$5:$V$195,13,0),"")</f>
        <v/>
      </c>
      <c r="K68" s="22" t="str">
        <f>IFERROR(VLOOKUP($G68,'as of August 26'!$A$5:$X$195,23,0),"")</f>
        <v/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 hidden="1" customHeight="1">
      <c r="A69" s="23" t="str">
        <f>IFERROR(VLOOKUP($G69,'as of August 26'!$A$5:$V$195,3,0),"")</f>
        <v/>
      </c>
      <c r="B69" s="16" t="str">
        <f>IFERROR(VLOOKUP($G69,'as of August 26'!$A$5:$V$195,5,0),"")</f>
        <v/>
      </c>
      <c r="C69" s="17" t="str">
        <f>IFERROR(VLOOKUP($G69,'as of August 26'!$A$5:$V$195,19,0),"")</f>
        <v/>
      </c>
      <c r="D69" s="15" t="str">
        <f>IFERROR(VLOOKUP($G69,'as of August 26'!$A$5:$V$195,20,0),"")</f>
        <v/>
      </c>
      <c r="E69" s="15" t="str">
        <f>IFERROR(VLOOKUP($G69,'as of August 26'!$A$5:$V$195,21,0),"")</f>
        <v/>
      </c>
      <c r="F69" s="18" t="str">
        <f>IFERROR(VLOOKUP($G69,'as of August 26'!$A$5:$V$195,8,0),"")</f>
        <v/>
      </c>
      <c r="G69" s="19" t="str">
        <f t="array" ref="G69">IFERROR(INDEX('as of August 26'!$F$5:$F$195,SMALL(IF('as of August 26'!$B$5:$B$195="YES",ROW('as of August 26'!$B$5:$B$195)-MIN(ROW('as of August 26'!$B$5:$B$195))+1),ROW(61:61))),"")</f>
        <v/>
      </c>
      <c r="H69" s="15" t="str">
        <f>IFERROR(VLOOKUP($G69,'as of August 26'!$A$5:$V$195,4,0),"")</f>
        <v/>
      </c>
      <c r="I69" s="20" t="str">
        <f>IFERROR(IF(ISBLANK(K69),"",VLOOKUP($G69,'as of August 26'!$A$5:$V$195,16,0)-J69),"")</f>
        <v/>
      </c>
      <c r="J69" s="21" t="str">
        <f>IFERROR(VLOOKUP($G69,'as of August 26'!$A$5:$V$195,13,0),"")</f>
        <v/>
      </c>
      <c r="K69" s="22" t="str">
        <f>IFERROR(VLOOKUP($G69,'as of August 26'!$A$5:$X$195,23,0),"")</f>
        <v/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hidden="1" customHeight="1">
      <c r="A70" s="23" t="str">
        <f>IFERROR(VLOOKUP($G70,'as of August 26'!$A$5:$V$195,3,0),"")</f>
        <v/>
      </c>
      <c r="B70" s="16" t="str">
        <f>IFERROR(VLOOKUP($G70,'as of August 26'!$A$5:$V$195,5,0),"")</f>
        <v/>
      </c>
      <c r="C70" s="17" t="str">
        <f>IFERROR(VLOOKUP($G70,'as of August 26'!$A$5:$V$195,19,0),"")</f>
        <v/>
      </c>
      <c r="D70" s="15" t="str">
        <f>IFERROR(VLOOKUP($G70,'as of August 26'!$A$5:$V$195,20,0),"")</f>
        <v/>
      </c>
      <c r="E70" s="15" t="str">
        <f>IFERROR(VLOOKUP($G70,'as of August 26'!$A$5:$V$195,21,0),"")</f>
        <v/>
      </c>
      <c r="F70" s="18" t="str">
        <f>IFERROR(VLOOKUP($G70,'as of August 26'!$A$5:$V$195,8,0),"")</f>
        <v/>
      </c>
      <c r="G70" s="19" t="str">
        <f t="array" ref="G70">IFERROR(INDEX('as of August 26'!$F$5:$F$195,SMALL(IF('as of August 26'!$B$5:$B$195="YES",ROW('as of August 26'!$B$5:$B$195)-MIN(ROW('as of August 26'!$B$5:$B$195))+1),ROW(62:62))),"")</f>
        <v/>
      </c>
      <c r="H70" s="15" t="str">
        <f>IFERROR(VLOOKUP($G70,'as of August 26'!$A$5:$V$195,4,0),"")</f>
        <v/>
      </c>
      <c r="I70" s="20" t="str">
        <f>IFERROR(IF(ISBLANK(K70),"",VLOOKUP($G70,'as of August 26'!$A$5:$V$195,16,0)-J70),"")</f>
        <v/>
      </c>
      <c r="J70" s="21" t="str">
        <f>IFERROR(VLOOKUP($G70,'as of August 26'!$A$5:$V$195,13,0),"")</f>
        <v/>
      </c>
      <c r="K70" s="22" t="str">
        <f>IFERROR(VLOOKUP($G70,'as of August 26'!$A$5:$X$195,23,0),"")</f>
        <v/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hidden="1" customHeight="1">
      <c r="A71" s="23" t="str">
        <f>IFERROR(VLOOKUP($G71,'as of August 26'!$A$5:$V$195,3,0),"")</f>
        <v/>
      </c>
      <c r="B71" s="16" t="str">
        <f>IFERROR(VLOOKUP($G71,'as of August 26'!$A$5:$V$195,5,0),"")</f>
        <v/>
      </c>
      <c r="C71" s="17" t="str">
        <f>IFERROR(VLOOKUP($G71,'as of August 26'!$A$5:$V$195,19,0),"")</f>
        <v/>
      </c>
      <c r="D71" s="15" t="str">
        <f>IFERROR(VLOOKUP($G71,'as of August 26'!$A$5:$V$195,20,0),"")</f>
        <v/>
      </c>
      <c r="E71" s="15" t="str">
        <f>IFERROR(VLOOKUP($G71,'as of August 26'!$A$5:$V$195,21,0),"")</f>
        <v/>
      </c>
      <c r="F71" s="18" t="str">
        <f>IFERROR(VLOOKUP($G71,'as of August 26'!$A$5:$V$195,8,0),"")</f>
        <v/>
      </c>
      <c r="G71" s="19" t="str">
        <f t="array" ref="G71">IFERROR(INDEX('as of August 26'!$F$5:$F$195,SMALL(IF('as of August 26'!$B$5:$B$195="YES",ROW('as of August 26'!$B$5:$B$195)-MIN(ROW('as of August 26'!$B$5:$B$195))+1),ROW(63:63))),"")</f>
        <v/>
      </c>
      <c r="H71" s="15" t="str">
        <f>IFERROR(VLOOKUP($G71,'as of August 26'!$A$5:$V$195,4,0),"")</f>
        <v/>
      </c>
      <c r="I71" s="20" t="str">
        <f>IFERROR(IF(ISBLANK(K71),"",VLOOKUP($G71,'as of August 26'!$A$5:$V$195,16,0)-J71),"")</f>
        <v/>
      </c>
      <c r="J71" s="21" t="str">
        <f>IFERROR(VLOOKUP($G71,'as of August 26'!$A$5:$V$195,13,0),"")</f>
        <v/>
      </c>
      <c r="K71" s="22" t="str">
        <f>IFERROR(VLOOKUP($G71,'as of August 26'!$A$5:$X$195,23,0),"")</f>
        <v/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 hidden="1" customHeight="1">
      <c r="A72" s="23" t="str">
        <f>IFERROR(VLOOKUP($G72,'as of August 26'!$A$5:$V$195,3,0),"")</f>
        <v/>
      </c>
      <c r="B72" s="16" t="str">
        <f>IFERROR(VLOOKUP($G72,'as of August 26'!$A$5:$V$195,5,0),"")</f>
        <v/>
      </c>
      <c r="C72" s="17" t="str">
        <f>IFERROR(VLOOKUP($G72,'as of August 26'!$A$5:$V$195,19,0),"")</f>
        <v/>
      </c>
      <c r="D72" s="15" t="str">
        <f>IFERROR(VLOOKUP($G72,'as of August 26'!$A$5:$V$195,20,0),"")</f>
        <v/>
      </c>
      <c r="E72" s="15" t="str">
        <f>IFERROR(VLOOKUP($G72,'as of August 26'!$A$5:$V$195,21,0),"")</f>
        <v/>
      </c>
      <c r="F72" s="18" t="str">
        <f>IFERROR(VLOOKUP($G72,'as of August 26'!$A$5:$V$195,8,0),"")</f>
        <v/>
      </c>
      <c r="G72" s="19" t="str">
        <f t="array" ref="G72">IFERROR(INDEX('as of August 26'!$F$5:$F$195,SMALL(IF('as of August 26'!$B$5:$B$195="YES",ROW('as of August 26'!$B$5:$B$195)-MIN(ROW('as of August 26'!$B$5:$B$195))+1),ROW(64:64))),"")</f>
        <v/>
      </c>
      <c r="H72" s="15" t="str">
        <f>IFERROR(VLOOKUP($G72,'as of August 26'!$A$5:$V$195,4,0),"")</f>
        <v/>
      </c>
      <c r="I72" s="20" t="str">
        <f>IFERROR(IF(ISBLANK(K72),"",VLOOKUP($G72,'as of August 26'!$A$5:$V$195,16,0)-J72),"")</f>
        <v/>
      </c>
      <c r="J72" s="21" t="str">
        <f>IFERROR(VLOOKUP($G72,'as of August 26'!$A$5:$V$195,13,0),"")</f>
        <v/>
      </c>
      <c r="K72" s="22" t="str">
        <f>IFERROR(VLOOKUP($G72,'as of August 26'!$A$5:$X$195,23,0),"")</f>
        <v/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 hidden="1" customHeight="1">
      <c r="A73" s="23" t="str">
        <f>IFERROR(VLOOKUP($G73,'as of August 26'!$A$5:$V$195,3,0),"")</f>
        <v/>
      </c>
      <c r="B73" s="16" t="str">
        <f>IFERROR(VLOOKUP($G73,'as of August 26'!$A$5:$V$195,5,0),"")</f>
        <v/>
      </c>
      <c r="C73" s="17" t="str">
        <f>IFERROR(VLOOKUP($G73,'as of August 26'!$A$5:$V$195,19,0),"")</f>
        <v/>
      </c>
      <c r="D73" s="15" t="str">
        <f>IFERROR(VLOOKUP($G73,'as of August 26'!$A$5:$V$195,20,0),"")</f>
        <v/>
      </c>
      <c r="E73" s="15" t="str">
        <f>IFERROR(VLOOKUP($G73,'as of August 26'!$A$5:$V$195,21,0),"")</f>
        <v/>
      </c>
      <c r="F73" s="18" t="str">
        <f>IFERROR(VLOOKUP($G73,'as of August 26'!$A$5:$V$195,8,0),"")</f>
        <v/>
      </c>
      <c r="G73" s="19" t="str">
        <f t="array" ref="G73">IFERROR(INDEX('as of August 26'!$F$5:$F$195,SMALL(IF('as of August 26'!$B$5:$B$195="YES",ROW('as of August 26'!$B$5:$B$195)-MIN(ROW('as of August 26'!$B$5:$B$195))+1),ROW(65:65))),"")</f>
        <v/>
      </c>
      <c r="H73" s="15" t="str">
        <f>IFERROR(VLOOKUP($G73,'as of August 26'!$A$5:$V$195,4,0),"")</f>
        <v/>
      </c>
      <c r="I73" s="20" t="str">
        <f>IFERROR(IF(ISBLANK(K73),"",VLOOKUP($G73,'as of August 26'!$A$5:$V$195,16,0)-J73),"")</f>
        <v/>
      </c>
      <c r="J73" s="21" t="str">
        <f>IFERROR(VLOOKUP($G73,'as of August 26'!$A$5:$V$195,13,0),"")</f>
        <v/>
      </c>
      <c r="K73" s="22" t="str">
        <f>IFERROR(VLOOKUP($G73,'as of August 26'!$A$5:$X$195,23,0),"")</f>
        <v/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hidden="1" customHeight="1">
      <c r="A74" s="23" t="str">
        <f>IFERROR(VLOOKUP($G74,'as of August 26'!$A$5:$V$195,3,0),"")</f>
        <v/>
      </c>
      <c r="B74" s="16" t="str">
        <f>IFERROR(VLOOKUP($G74,'as of August 26'!$A$5:$V$195,5,0),"")</f>
        <v/>
      </c>
      <c r="C74" s="17" t="str">
        <f>IFERROR(VLOOKUP($G74,'as of August 26'!$A$5:$V$195,19,0),"")</f>
        <v/>
      </c>
      <c r="D74" s="15" t="str">
        <f>IFERROR(VLOOKUP($G74,'as of August 26'!$A$5:$V$195,20,0),"")</f>
        <v/>
      </c>
      <c r="E74" s="15" t="str">
        <f>IFERROR(VLOOKUP($G74,'as of August 26'!$A$5:$V$195,21,0),"")</f>
        <v/>
      </c>
      <c r="F74" s="18" t="str">
        <f>IFERROR(VLOOKUP($G74,'as of August 26'!$A$5:$V$195,8,0),"")</f>
        <v/>
      </c>
      <c r="G74" s="19" t="str">
        <f t="array" ref="G74">IFERROR(INDEX('as of August 26'!$F$5:$F$195,SMALL(IF('as of August 26'!$B$5:$B$195="YES",ROW('as of August 26'!$B$5:$B$195)-MIN(ROW('as of August 26'!$B$5:$B$195))+1),ROW(66:66))),"")</f>
        <v/>
      </c>
      <c r="H74" s="15" t="str">
        <f>IFERROR(VLOOKUP($G74,'as of August 26'!$A$5:$V$195,4,0),"")</f>
        <v/>
      </c>
      <c r="I74" s="20" t="str">
        <f>IFERROR(IF(ISBLANK(K74),"",VLOOKUP($G74,'as of August 26'!$A$5:$V$195,16,0)-J74),"")</f>
        <v/>
      </c>
      <c r="J74" s="21" t="str">
        <f>IFERROR(VLOOKUP($G74,'as of August 26'!$A$5:$V$195,13,0),"")</f>
        <v/>
      </c>
      <c r="K74" s="22" t="str">
        <f>IFERROR(VLOOKUP($G74,'as of August 26'!$A$5:$X$195,23,0),"")</f>
        <v/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 hidden="1" customHeight="1">
      <c r="A75" s="23" t="str">
        <f>IFERROR(VLOOKUP($G75,'as of August 26'!$A$5:$V$195,3,0),"")</f>
        <v/>
      </c>
      <c r="B75" s="16" t="str">
        <f>IFERROR(VLOOKUP($G75,'as of August 26'!$A$5:$V$195,5,0),"")</f>
        <v/>
      </c>
      <c r="C75" s="17" t="str">
        <f>IFERROR(VLOOKUP($G75,'as of August 26'!$A$5:$V$195,19,0),"")</f>
        <v/>
      </c>
      <c r="D75" s="15" t="str">
        <f>IFERROR(VLOOKUP($G75,'as of August 26'!$A$5:$V$195,20,0),"")</f>
        <v/>
      </c>
      <c r="E75" s="15" t="str">
        <f>IFERROR(VLOOKUP($G75,'as of August 26'!$A$5:$V$195,21,0),"")</f>
        <v/>
      </c>
      <c r="F75" s="18" t="str">
        <f>IFERROR(VLOOKUP($G75,'as of August 26'!$A$5:$V$195,8,0),"")</f>
        <v/>
      </c>
      <c r="G75" s="19" t="str">
        <f t="array" ref="G75">IFERROR(INDEX('as of August 26'!$F$5:$F$195,SMALL(IF('as of August 26'!$B$5:$B$195="YES",ROW('as of August 26'!$B$5:$B$195)-MIN(ROW('as of August 26'!$B$5:$B$195))+1),ROW(67:67))),"")</f>
        <v/>
      </c>
      <c r="H75" s="15" t="str">
        <f>IFERROR(VLOOKUP($G75,'as of August 26'!$A$5:$V$195,4,0),"")</f>
        <v/>
      </c>
      <c r="I75" s="20" t="str">
        <f>IFERROR(IF(ISBLANK(K75),"",VLOOKUP($G75,'as of August 26'!$A$5:$V$195,16,0)-J75),"")</f>
        <v/>
      </c>
      <c r="J75" s="21" t="str">
        <f>IFERROR(VLOOKUP($G75,'as of August 26'!$A$5:$V$195,13,0),"")</f>
        <v/>
      </c>
      <c r="K75" s="22" t="str">
        <f>IFERROR(VLOOKUP($G75,'as of August 26'!$A$5:$X$195,23,0),"")</f>
        <v/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 hidden="1" customHeight="1">
      <c r="A76" s="23" t="str">
        <f>IFERROR(VLOOKUP($G76,'as of August 26'!$A$5:$V$195,3,0),"")</f>
        <v/>
      </c>
      <c r="B76" s="16" t="str">
        <f>IFERROR(VLOOKUP($G76,'as of August 26'!$A$5:$V$195,5,0),"")</f>
        <v/>
      </c>
      <c r="C76" s="17" t="str">
        <f>IFERROR(VLOOKUP($G76,'as of August 26'!$A$5:$V$195,19,0),"")</f>
        <v/>
      </c>
      <c r="D76" s="15" t="str">
        <f>IFERROR(VLOOKUP($G76,'as of August 26'!$A$5:$V$195,20,0),"")</f>
        <v/>
      </c>
      <c r="E76" s="15" t="str">
        <f>IFERROR(VLOOKUP($G76,'as of August 26'!$A$5:$V$195,21,0),"")</f>
        <v/>
      </c>
      <c r="F76" s="18" t="str">
        <f>IFERROR(VLOOKUP($G76,'as of August 26'!$A$5:$V$195,8,0),"")</f>
        <v/>
      </c>
      <c r="G76" s="19" t="str">
        <f t="array" ref="G76">IFERROR(INDEX('as of August 26'!$F$5:$F$195,SMALL(IF('as of August 26'!$B$5:$B$195="YES",ROW('as of August 26'!$B$5:$B$195)-MIN(ROW('as of August 26'!$B$5:$B$195))+1),ROW(68:68))),"")</f>
        <v/>
      </c>
      <c r="H76" s="15" t="str">
        <f>IFERROR(VLOOKUP($G76,'as of August 26'!$A$5:$V$195,4,0),"")</f>
        <v/>
      </c>
      <c r="I76" s="20" t="str">
        <f>IFERROR(IF(ISBLANK(K76),"",VLOOKUP($G76,'as of August 26'!$A$5:$V$195,16,0)-J76),"")</f>
        <v/>
      </c>
      <c r="J76" s="21" t="str">
        <f>IFERROR(VLOOKUP($G76,'as of August 26'!$A$5:$V$195,13,0),"")</f>
        <v/>
      </c>
      <c r="K76" s="22" t="str">
        <f>IFERROR(VLOOKUP($G76,'as of August 26'!$A$5:$X$195,23,0),"")</f>
        <v/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 hidden="1" customHeight="1">
      <c r="A77" s="23" t="str">
        <f>IFERROR(VLOOKUP($G77,'as of August 26'!$A$5:$V$195,3,0),"")</f>
        <v/>
      </c>
      <c r="B77" s="16" t="str">
        <f>IFERROR(VLOOKUP($G77,'as of August 26'!$A$5:$V$195,5,0),"")</f>
        <v/>
      </c>
      <c r="C77" s="17" t="str">
        <f>IFERROR(VLOOKUP($G77,'as of August 26'!$A$5:$V$195,19,0),"")</f>
        <v/>
      </c>
      <c r="D77" s="15" t="str">
        <f>IFERROR(VLOOKUP($G77,'as of August 26'!$A$5:$V$195,20,0),"")</f>
        <v/>
      </c>
      <c r="E77" s="15" t="str">
        <f>IFERROR(VLOOKUP($G77,'as of August 26'!$A$5:$V$195,21,0),"")</f>
        <v/>
      </c>
      <c r="F77" s="18" t="str">
        <f>IFERROR(VLOOKUP($G77,'as of August 26'!$A$5:$V$195,8,0),"")</f>
        <v/>
      </c>
      <c r="G77" s="19" t="str">
        <f t="array" ref="G77">IFERROR(INDEX('as of August 26'!$F$5:$F$195,SMALL(IF('as of August 26'!$B$5:$B$195="YES",ROW('as of August 26'!$B$5:$B$195)-MIN(ROW('as of August 26'!$B$5:$B$195))+1),ROW(69:69))),"")</f>
        <v/>
      </c>
      <c r="H77" s="15" t="str">
        <f>IFERROR(VLOOKUP($G77,'as of August 26'!$A$5:$V$195,4,0),"")</f>
        <v/>
      </c>
      <c r="I77" s="20" t="str">
        <f>IFERROR(IF(ISBLANK(K77),"",VLOOKUP($G77,'as of August 26'!$A$5:$V$195,16,0)-J77),"")</f>
        <v/>
      </c>
      <c r="J77" s="21" t="str">
        <f>IFERROR(VLOOKUP($G77,'as of August 26'!$A$5:$V$195,13,0),"")</f>
        <v/>
      </c>
      <c r="K77" s="22" t="str">
        <f>IFERROR(VLOOKUP($G77,'as of August 26'!$A$5:$X$195,23,0),"")</f>
        <v/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 hidden="1" customHeight="1">
      <c r="A78" s="23" t="str">
        <f>IFERROR(VLOOKUP($G78,'as of August 26'!$A$5:$V$195,3,0),"")</f>
        <v/>
      </c>
      <c r="B78" s="16" t="str">
        <f>IFERROR(VLOOKUP($G78,'as of August 26'!$A$5:$V$195,5,0),"")</f>
        <v/>
      </c>
      <c r="C78" s="17" t="str">
        <f>IFERROR(VLOOKUP($G78,'as of August 26'!$A$5:$V$195,19,0),"")</f>
        <v/>
      </c>
      <c r="D78" s="15" t="str">
        <f>IFERROR(VLOOKUP($G78,'as of August 26'!$A$5:$V$195,20,0),"")</f>
        <v/>
      </c>
      <c r="E78" s="15" t="str">
        <f>IFERROR(VLOOKUP($G78,'as of August 26'!$A$5:$V$195,21,0),"")</f>
        <v/>
      </c>
      <c r="F78" s="18" t="str">
        <f>IFERROR(VLOOKUP($G78,'as of August 26'!$A$5:$V$195,8,0),"")</f>
        <v/>
      </c>
      <c r="G78" s="19" t="str">
        <f t="array" ref="G78">IFERROR(INDEX('as of August 26'!$F$5:$F$195,SMALL(IF('as of August 26'!$B$5:$B$195="YES",ROW('as of August 26'!$B$5:$B$195)-MIN(ROW('as of August 26'!$B$5:$B$195))+1),ROW(70:70))),"")</f>
        <v/>
      </c>
      <c r="H78" s="15" t="str">
        <f>IFERROR(VLOOKUP($G78,'as of August 26'!$A$5:$V$195,4,0),"")</f>
        <v/>
      </c>
      <c r="I78" s="20" t="str">
        <f>IFERROR(IF(ISBLANK(K78),"",VLOOKUP($G78,'as of August 26'!$A$5:$V$195,16,0)-J78),"")</f>
        <v/>
      </c>
      <c r="J78" s="21" t="str">
        <f>IFERROR(VLOOKUP($G78,'as of August 26'!$A$5:$V$195,13,0),"")</f>
        <v/>
      </c>
      <c r="K78" s="22" t="str">
        <f>IFERROR(VLOOKUP($G78,'as of August 26'!$A$5:$X$195,23,0),"")</f>
        <v/>
      </c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 hidden="1" customHeight="1">
      <c r="A79" s="23" t="str">
        <f>IFERROR(VLOOKUP($G79,'as of August 26'!$A$5:$V$195,3,0),"")</f>
        <v/>
      </c>
      <c r="B79" s="16" t="str">
        <f>IFERROR(VLOOKUP($G79,'as of August 26'!$A$5:$V$195,5,0),"")</f>
        <v/>
      </c>
      <c r="C79" s="17" t="str">
        <f>IFERROR(VLOOKUP($G79,'as of August 26'!$A$5:$V$195,19,0),"")</f>
        <v/>
      </c>
      <c r="D79" s="15" t="str">
        <f>IFERROR(VLOOKUP($G79,'as of August 26'!$A$5:$V$195,20,0),"")</f>
        <v/>
      </c>
      <c r="E79" s="15" t="str">
        <f>IFERROR(VLOOKUP($G79,'as of August 26'!$A$5:$V$195,21,0),"")</f>
        <v/>
      </c>
      <c r="F79" s="18" t="str">
        <f>IFERROR(VLOOKUP($G79,'as of August 26'!$A$5:$V$195,8,0),"")</f>
        <v/>
      </c>
      <c r="G79" s="19" t="str">
        <f t="array" ref="G79">IFERROR(INDEX('as of August 26'!$F$5:$F$195,SMALL(IF('as of August 26'!$B$5:$B$195="YES",ROW('as of August 26'!$B$5:$B$195)-MIN(ROW('as of August 26'!$B$5:$B$195))+1),ROW(71:71))),"")</f>
        <v/>
      </c>
      <c r="H79" s="15" t="str">
        <f>IFERROR(VLOOKUP($G79,'as of August 26'!$A$5:$V$195,4,0),"")</f>
        <v/>
      </c>
      <c r="I79" s="20" t="str">
        <f>IFERROR(IF(ISBLANK(K79),"",VLOOKUP($G79,'as of August 26'!$A$5:$V$195,16,0)-J79),"")</f>
        <v/>
      </c>
      <c r="J79" s="21" t="str">
        <f>IFERROR(VLOOKUP($G79,'as of August 26'!$A$5:$V$195,13,0),"")</f>
        <v/>
      </c>
      <c r="K79" s="22" t="str">
        <f>IFERROR(VLOOKUP($G79,'as of August 26'!$A$5:$X$195,23,0),"")</f>
        <v/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 hidden="1" customHeight="1">
      <c r="A80" s="23" t="str">
        <f>IFERROR(VLOOKUP($G80,'as of August 26'!$A$5:$V$195,3,0),"")</f>
        <v/>
      </c>
      <c r="B80" s="16" t="str">
        <f>IFERROR(VLOOKUP($G80,'as of August 26'!$A$5:$V$195,5,0),"")</f>
        <v/>
      </c>
      <c r="C80" s="17" t="str">
        <f>IFERROR(VLOOKUP($G80,'as of August 26'!$A$5:$V$195,19,0),"")</f>
        <v/>
      </c>
      <c r="D80" s="15" t="str">
        <f>IFERROR(VLOOKUP($G80,'as of August 26'!$A$5:$V$195,20,0),"")</f>
        <v/>
      </c>
      <c r="E80" s="15" t="str">
        <f>IFERROR(VLOOKUP($G80,'as of August 26'!$A$5:$V$195,21,0),"")</f>
        <v/>
      </c>
      <c r="F80" s="18" t="str">
        <f>IFERROR(VLOOKUP($G80,'as of August 26'!$A$5:$V$195,8,0),"")</f>
        <v/>
      </c>
      <c r="G80" s="19" t="str">
        <f t="array" ref="G80">IFERROR(INDEX('as of August 26'!$F$5:$F$195,SMALL(IF('as of August 26'!$B$5:$B$195="YES",ROW('as of August 26'!$B$5:$B$195)-MIN(ROW('as of August 26'!$B$5:$B$195))+1),ROW(72:72))),"")</f>
        <v/>
      </c>
      <c r="H80" s="15" t="str">
        <f>IFERROR(VLOOKUP($G80,'as of August 26'!$A$5:$V$195,4,0),"")</f>
        <v/>
      </c>
      <c r="I80" s="20" t="str">
        <f>IFERROR(IF(ISBLANK(K80),"",VLOOKUP($G80,'as of August 26'!$A$5:$V$195,16,0)-J80),"")</f>
        <v/>
      </c>
      <c r="J80" s="21" t="str">
        <f>IFERROR(VLOOKUP($G80,'as of August 26'!$A$5:$V$195,13,0),"")</f>
        <v/>
      </c>
      <c r="K80" s="22" t="str">
        <f>IFERROR(VLOOKUP($G80,'as of August 26'!$A$5:$X$195,23,0),"")</f>
        <v/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 hidden="1" customHeight="1">
      <c r="A81" s="23" t="str">
        <f>IFERROR(VLOOKUP($G81,'as of August 26'!$A$5:$V$195,3,0),"")</f>
        <v/>
      </c>
      <c r="B81" s="16" t="str">
        <f>IFERROR(VLOOKUP($G81,'as of August 26'!$A$5:$V$195,5,0),"")</f>
        <v/>
      </c>
      <c r="C81" s="17" t="str">
        <f>IFERROR(VLOOKUP($G81,'as of August 26'!$A$5:$V$195,19,0),"")</f>
        <v/>
      </c>
      <c r="D81" s="15" t="str">
        <f>IFERROR(VLOOKUP($G81,'as of August 26'!$A$5:$V$195,20,0),"")</f>
        <v/>
      </c>
      <c r="E81" s="15" t="str">
        <f>IFERROR(VLOOKUP($G81,'as of August 26'!$A$5:$V$195,21,0),"")</f>
        <v/>
      </c>
      <c r="F81" s="18" t="str">
        <f>IFERROR(VLOOKUP($G81,'as of August 26'!$A$5:$V$195,8,0),"")</f>
        <v/>
      </c>
      <c r="G81" s="19" t="str">
        <f t="array" ref="G81">IFERROR(INDEX('as of August 26'!$F$5:$F$195,SMALL(IF('as of August 26'!$B$5:$B$195="YES",ROW('as of August 26'!$B$5:$B$195)-MIN(ROW('as of August 26'!$B$5:$B$195))+1),ROW(73:73))),"")</f>
        <v/>
      </c>
      <c r="H81" s="15" t="str">
        <f>IFERROR(VLOOKUP($G81,'as of August 26'!$A$5:$V$195,4,0),"")</f>
        <v/>
      </c>
      <c r="I81" s="20" t="str">
        <f>IFERROR(IF(ISBLANK(K81),"",VLOOKUP($G81,'as of August 26'!$A$5:$V$195,16,0)-J81),"")</f>
        <v/>
      </c>
      <c r="J81" s="21" t="str">
        <f>IFERROR(VLOOKUP($G81,'as of August 26'!$A$5:$V$195,13,0),"")</f>
        <v/>
      </c>
      <c r="K81" s="22" t="str">
        <f>IFERROR(VLOOKUP($G81,'as of August 26'!$A$5:$X$195,23,0),"")</f>
        <v/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hidden="1" customHeight="1">
      <c r="A82" s="23" t="str">
        <f>IFERROR(VLOOKUP($G82,'as of August 26'!$A$5:$V$195,3,0),"")</f>
        <v/>
      </c>
      <c r="B82" s="16" t="str">
        <f>IFERROR(VLOOKUP($G82,'as of August 26'!$A$5:$V$195,5,0),"")</f>
        <v/>
      </c>
      <c r="C82" s="17" t="str">
        <f>IFERROR(VLOOKUP($G82,'as of August 26'!$A$5:$V$195,19,0),"")</f>
        <v/>
      </c>
      <c r="D82" s="15" t="str">
        <f>IFERROR(VLOOKUP($G82,'as of August 26'!$A$5:$V$195,20,0),"")</f>
        <v/>
      </c>
      <c r="E82" s="15" t="str">
        <f>IFERROR(VLOOKUP($G82,'as of August 26'!$A$5:$V$195,21,0),"")</f>
        <v/>
      </c>
      <c r="F82" s="18" t="str">
        <f>IFERROR(VLOOKUP($G82,'as of August 26'!$A$5:$V$195,8,0),"")</f>
        <v/>
      </c>
      <c r="G82" s="19" t="str">
        <f t="array" ref="G82">IFERROR(INDEX('as of August 26'!$F$5:$F$195,SMALL(IF('as of August 26'!$B$5:$B$195="YES",ROW('as of August 26'!$B$5:$B$195)-MIN(ROW('as of August 26'!$B$5:$B$195))+1),ROW(74:74))),"")</f>
        <v/>
      </c>
      <c r="H82" s="15" t="str">
        <f>IFERROR(VLOOKUP($G82,'as of August 26'!$A$5:$V$195,4,0),"")</f>
        <v/>
      </c>
      <c r="I82" s="20" t="str">
        <f>IFERROR(IF(ISBLANK(K82),"",VLOOKUP($G82,'as of August 26'!$A$5:$V$195,16,0)-J82),"")</f>
        <v/>
      </c>
      <c r="J82" s="21" t="str">
        <f>IFERROR(VLOOKUP($G82,'as of August 26'!$A$5:$V$195,13,0),"")</f>
        <v/>
      </c>
      <c r="K82" s="22" t="str">
        <f>IFERROR(VLOOKUP($G82,'as of August 26'!$A$5:$X$195,23,0),"")</f>
        <v/>
      </c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" hidden="1" customHeight="1">
      <c r="A83" s="23" t="str">
        <f>IFERROR(VLOOKUP($G83,'as of August 26'!$A$5:$V$195,3,0),"")</f>
        <v/>
      </c>
      <c r="B83" s="16" t="str">
        <f>IFERROR(VLOOKUP($G83,'as of August 26'!$A$5:$V$195,5,0),"")</f>
        <v/>
      </c>
      <c r="C83" s="17" t="str">
        <f>IFERROR(VLOOKUP($G83,'as of August 26'!$A$5:$V$195,19,0),"")</f>
        <v/>
      </c>
      <c r="D83" s="15" t="str">
        <f>IFERROR(VLOOKUP($G83,'as of August 26'!$A$5:$V$195,20,0),"")</f>
        <v/>
      </c>
      <c r="E83" s="15" t="str">
        <f>IFERROR(VLOOKUP($G83,'as of August 26'!$A$5:$V$195,21,0),"")</f>
        <v/>
      </c>
      <c r="F83" s="18" t="str">
        <f>IFERROR(VLOOKUP($G83,'as of August 26'!$A$5:$V$195,8,0),"")</f>
        <v/>
      </c>
      <c r="G83" s="19" t="str">
        <f t="array" ref="G83">IFERROR(INDEX('as of August 26'!$F$5:$F$195,SMALL(IF('as of August 26'!$B$5:$B$195="YES",ROW('as of August 26'!$B$5:$B$195)-MIN(ROW('as of August 26'!$B$5:$B$195))+1),ROW(75:75))),"")</f>
        <v/>
      </c>
      <c r="H83" s="15" t="str">
        <f>IFERROR(VLOOKUP($G83,'as of August 26'!$A$5:$V$195,4,0),"")</f>
        <v/>
      </c>
      <c r="I83" s="20" t="str">
        <f>IFERROR(IF(ISBLANK(K83),"",VLOOKUP($G83,'as of August 26'!$A$5:$V$195,16,0)-J83),"")</f>
        <v/>
      </c>
      <c r="J83" s="21" t="str">
        <f>IFERROR(VLOOKUP($G83,'as of August 26'!$A$5:$V$195,13,0),"")</f>
        <v/>
      </c>
      <c r="K83" s="22" t="str">
        <f>IFERROR(VLOOKUP($G83,'as of August 26'!$A$5:$X$195,23,0),"")</f>
        <v/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" hidden="1" customHeight="1">
      <c r="A84" s="23" t="str">
        <f>IFERROR(VLOOKUP($G84,'as of August 26'!$A$5:$V$195,3,0),"")</f>
        <v/>
      </c>
      <c r="B84" s="16" t="str">
        <f>IFERROR(VLOOKUP($G84,'as of August 26'!$A$5:$V$195,5,0),"")</f>
        <v/>
      </c>
      <c r="C84" s="17" t="str">
        <f>IFERROR(VLOOKUP($G84,'as of August 26'!$A$5:$V$195,19,0),"")</f>
        <v/>
      </c>
      <c r="D84" s="15" t="str">
        <f>IFERROR(VLOOKUP($G84,'as of August 26'!$A$5:$V$195,20,0),"")</f>
        <v/>
      </c>
      <c r="E84" s="15" t="str">
        <f>IFERROR(VLOOKUP($G84,'as of August 26'!$A$5:$V$195,21,0),"")</f>
        <v/>
      </c>
      <c r="F84" s="18" t="str">
        <f>IFERROR(VLOOKUP($G84,'as of August 26'!$A$5:$V$195,8,0),"")</f>
        <v/>
      </c>
      <c r="G84" s="19" t="str">
        <f t="array" ref="G84">IFERROR(INDEX('as of August 26'!$F$5:$F$195,SMALL(IF('as of August 26'!$B$5:$B$195="YES",ROW('as of August 26'!$B$5:$B$195)-MIN(ROW('as of August 26'!$B$5:$B$195))+1),ROW(76:76))),"")</f>
        <v/>
      </c>
      <c r="H84" s="15" t="str">
        <f>IFERROR(VLOOKUP($G84,'as of August 26'!$A$5:$V$195,4,0),"")</f>
        <v/>
      </c>
      <c r="I84" s="20" t="str">
        <f>IFERROR(IF(ISBLANK(K84),"",VLOOKUP($G84,'as of August 26'!$A$5:$V$195,16,0)-J84),"")</f>
        <v/>
      </c>
      <c r="J84" s="21" t="str">
        <f>IFERROR(VLOOKUP($G84,'as of August 26'!$A$5:$V$195,13,0),"")</f>
        <v/>
      </c>
      <c r="K84" s="22" t="str">
        <f>IFERROR(VLOOKUP($G84,'as of August 26'!$A$5:$X$195,23,0),"")</f>
        <v/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" hidden="1" customHeight="1">
      <c r="A85" s="23" t="str">
        <f>IFERROR(VLOOKUP($G85,'as of August 26'!$A$5:$V$195,3,0),"")</f>
        <v/>
      </c>
      <c r="B85" s="16" t="str">
        <f>IFERROR(VLOOKUP($G85,'as of August 26'!$A$5:$V$195,5,0),"")</f>
        <v/>
      </c>
      <c r="C85" s="17" t="str">
        <f>IFERROR(VLOOKUP($G85,'as of August 26'!$A$5:$V$195,19,0),"")</f>
        <v/>
      </c>
      <c r="D85" s="15" t="str">
        <f>IFERROR(VLOOKUP($G85,'as of August 26'!$A$5:$V$195,20,0),"")</f>
        <v/>
      </c>
      <c r="E85" s="15" t="str">
        <f>IFERROR(VLOOKUP($G85,'as of August 26'!$A$5:$V$195,21,0),"")</f>
        <v/>
      </c>
      <c r="F85" s="18" t="str">
        <f>IFERROR(VLOOKUP($G85,'as of August 26'!$A$5:$V$195,8,0),"")</f>
        <v/>
      </c>
      <c r="G85" s="19" t="str">
        <f t="array" ref="G85">IFERROR(INDEX('as of August 26'!$F$5:$F$195,SMALL(IF('as of August 26'!$B$5:$B$195="YES",ROW('as of August 26'!$B$5:$B$195)-MIN(ROW('as of August 26'!$B$5:$B$195))+1),ROW(77:77))),"")</f>
        <v/>
      </c>
      <c r="H85" s="15" t="str">
        <f>IFERROR(VLOOKUP($G85,'as of August 26'!$A$5:$V$195,4,0),"")</f>
        <v/>
      </c>
      <c r="I85" s="20" t="str">
        <f>IFERROR(IF(ISBLANK(K85),"",VLOOKUP($G85,'as of August 26'!$A$5:$V$195,16,0)-J85),"")</f>
        <v/>
      </c>
      <c r="J85" s="21" t="str">
        <f>IFERROR(VLOOKUP($G85,'as of August 26'!$A$5:$V$195,13,0),"")</f>
        <v/>
      </c>
      <c r="K85" s="22" t="str">
        <f>IFERROR(VLOOKUP($G85,'as of August 26'!$A$5:$X$195,23,0),"")</f>
        <v/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" hidden="1" customHeight="1">
      <c r="A86" s="23" t="str">
        <f>IFERROR(VLOOKUP($G86,'as of August 26'!$A$5:$V$195,3,0),"")</f>
        <v/>
      </c>
      <c r="B86" s="16" t="str">
        <f>IFERROR(VLOOKUP($G86,'as of August 26'!$A$5:$V$195,5,0),"")</f>
        <v/>
      </c>
      <c r="C86" s="17" t="str">
        <f>IFERROR(VLOOKUP($G86,'as of August 26'!$A$5:$V$195,19,0),"")</f>
        <v/>
      </c>
      <c r="D86" s="15" t="str">
        <f>IFERROR(VLOOKUP($G86,'as of August 26'!$A$5:$V$195,20,0),"")</f>
        <v/>
      </c>
      <c r="E86" s="15" t="str">
        <f>IFERROR(VLOOKUP($G86,'as of August 26'!$A$5:$V$195,21,0),"")</f>
        <v/>
      </c>
      <c r="F86" s="18" t="str">
        <f>IFERROR(VLOOKUP($G86,'as of August 26'!$A$5:$V$195,8,0),"")</f>
        <v/>
      </c>
      <c r="G86" s="19" t="str">
        <f t="array" ref="G86">IFERROR(INDEX('as of August 26'!$F$5:$F$195,SMALL(IF('as of August 26'!$B$5:$B$195="YES",ROW('as of August 26'!$B$5:$B$195)-MIN(ROW('as of August 26'!$B$5:$B$195))+1),ROW(78:78))),"")</f>
        <v/>
      </c>
      <c r="H86" s="15" t="str">
        <f>IFERROR(VLOOKUP($G86,'as of August 26'!$A$5:$V$195,4,0),"")</f>
        <v/>
      </c>
      <c r="I86" s="20" t="str">
        <f>IFERROR(IF(ISBLANK(K86),"",VLOOKUP($G86,'as of August 26'!$A$5:$V$195,16,0)-J86),"")</f>
        <v/>
      </c>
      <c r="J86" s="21" t="str">
        <f>IFERROR(VLOOKUP($G86,'as of August 26'!$A$5:$V$195,13,0),"")</f>
        <v/>
      </c>
      <c r="K86" s="22" t="str">
        <f>IFERROR(VLOOKUP($G86,'as of August 26'!$A$5:$X$195,23,0),"")</f>
        <v/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" hidden="1" customHeight="1">
      <c r="A87" s="23" t="str">
        <f>IFERROR(VLOOKUP($G87,'as of August 26'!$A$5:$V$195,3,0),"")</f>
        <v/>
      </c>
      <c r="B87" s="16" t="str">
        <f>IFERROR(VLOOKUP($G87,'as of August 26'!$A$5:$V$195,5,0),"")</f>
        <v/>
      </c>
      <c r="C87" s="17" t="str">
        <f>IFERROR(VLOOKUP($G87,'as of August 26'!$A$5:$V$195,19,0),"")</f>
        <v/>
      </c>
      <c r="D87" s="15" t="str">
        <f>IFERROR(VLOOKUP($G87,'as of August 26'!$A$5:$V$195,20,0),"")</f>
        <v/>
      </c>
      <c r="E87" s="15" t="str">
        <f>IFERROR(VLOOKUP($G87,'as of August 26'!$A$5:$V$195,21,0),"")</f>
        <v/>
      </c>
      <c r="F87" s="18" t="str">
        <f>IFERROR(VLOOKUP($G87,'as of August 26'!$A$5:$V$195,8,0),"")</f>
        <v/>
      </c>
      <c r="G87" s="19" t="str">
        <f t="array" ref="G87">IFERROR(INDEX('as of August 26'!$F$5:$F$195,SMALL(IF('as of August 26'!$B$5:$B$195="YES",ROW('as of August 26'!$B$5:$B$195)-MIN(ROW('as of August 26'!$B$5:$B$195))+1),ROW(79:79))),"")</f>
        <v/>
      </c>
      <c r="H87" s="15" t="str">
        <f>IFERROR(VLOOKUP($G87,'as of August 26'!$A$5:$V$195,4,0),"")</f>
        <v/>
      </c>
      <c r="I87" s="20" t="str">
        <f>IFERROR(IF(ISBLANK(K87),"",VLOOKUP($G87,'as of August 26'!$A$5:$V$195,16,0)-J87),"")</f>
        <v/>
      </c>
      <c r="J87" s="21" t="str">
        <f>IFERROR(VLOOKUP($G87,'as of August 26'!$A$5:$V$195,13,0),"")</f>
        <v/>
      </c>
      <c r="K87" s="22" t="str">
        <f>IFERROR(VLOOKUP($G87,'as of August 26'!$A$5:$X$195,23,0),"")</f>
        <v/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" hidden="1" customHeight="1">
      <c r="A88" s="23" t="str">
        <f>IFERROR(VLOOKUP($G88,'as of August 26'!$A$5:$V$195,3,0),"")</f>
        <v/>
      </c>
      <c r="B88" s="16" t="str">
        <f>IFERROR(VLOOKUP($G88,'as of August 26'!$A$5:$V$195,5,0),"")</f>
        <v/>
      </c>
      <c r="C88" s="17" t="str">
        <f>IFERROR(VLOOKUP($G88,'as of August 26'!$A$5:$V$195,19,0),"")</f>
        <v/>
      </c>
      <c r="D88" s="15" t="str">
        <f>IFERROR(VLOOKUP($G88,'as of August 26'!$A$5:$V$195,20,0),"")</f>
        <v/>
      </c>
      <c r="E88" s="15" t="str">
        <f>IFERROR(VLOOKUP($G88,'as of August 26'!$A$5:$V$195,21,0),"")</f>
        <v/>
      </c>
      <c r="F88" s="18" t="str">
        <f>IFERROR(VLOOKUP($G88,'as of August 26'!$A$5:$V$195,8,0),"")</f>
        <v/>
      </c>
      <c r="G88" s="19" t="str">
        <f t="array" ref="G88">IFERROR(INDEX('as of August 26'!$F$5:$F$195,SMALL(IF('as of August 26'!$B$5:$B$195="YES",ROW('as of August 26'!$B$5:$B$195)-MIN(ROW('as of August 26'!$B$5:$B$195))+1),ROW(80:80))),"")</f>
        <v/>
      </c>
      <c r="H88" s="15" t="str">
        <f>IFERROR(VLOOKUP($G88,'as of August 26'!$A$5:$V$195,4,0),"")</f>
        <v/>
      </c>
      <c r="I88" s="20" t="str">
        <f>IFERROR(IF(ISBLANK(K88),"",VLOOKUP($G88,'as of August 26'!$A$5:$V$195,16,0)-J88),"")</f>
        <v/>
      </c>
      <c r="J88" s="21" t="str">
        <f>IFERROR(VLOOKUP($G88,'as of August 26'!$A$5:$V$195,13,0),"")</f>
        <v/>
      </c>
      <c r="K88" s="22" t="str">
        <f>IFERROR(VLOOKUP($G88,'as of August 26'!$A$5:$X$195,23,0),"")</f>
        <v/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" hidden="1" customHeight="1">
      <c r="A89" s="23" t="str">
        <f>IFERROR(VLOOKUP($G89,'as of August 26'!$A$5:$V$195,3,0),"")</f>
        <v/>
      </c>
      <c r="B89" s="16" t="str">
        <f>IFERROR(VLOOKUP($G89,'as of August 26'!$A$5:$V$195,5,0),"")</f>
        <v/>
      </c>
      <c r="C89" s="17" t="str">
        <f>IFERROR(VLOOKUP($G89,'as of August 26'!$A$5:$V$195,19,0),"")</f>
        <v/>
      </c>
      <c r="D89" s="15" t="str">
        <f>IFERROR(VLOOKUP($G89,'as of August 26'!$A$5:$V$195,20,0),"")</f>
        <v/>
      </c>
      <c r="E89" s="15" t="str">
        <f>IFERROR(VLOOKUP($G89,'as of August 26'!$A$5:$V$195,21,0),"")</f>
        <v/>
      </c>
      <c r="F89" s="18" t="str">
        <f>IFERROR(VLOOKUP($G89,'as of August 26'!$A$5:$V$195,8,0),"")</f>
        <v/>
      </c>
      <c r="G89" s="19" t="str">
        <f t="array" ref="G89">IFERROR(INDEX('as of August 26'!$F$5:$F$195,SMALL(IF('as of August 26'!$B$5:$B$195="YES",ROW('as of August 26'!$B$5:$B$195)-MIN(ROW('as of August 26'!$B$5:$B$195))+1),ROW(81:81))),"")</f>
        <v/>
      </c>
      <c r="H89" s="15" t="str">
        <f>IFERROR(VLOOKUP($G89,'as of August 26'!$A$5:$V$195,4,0),"")</f>
        <v/>
      </c>
      <c r="I89" s="20" t="str">
        <f>IFERROR(IF(ISBLANK(K89),"",VLOOKUP($G89,'as of August 26'!$A$5:$V$195,16,0)-J89),"")</f>
        <v/>
      </c>
      <c r="J89" s="21" t="str">
        <f>IFERROR(VLOOKUP($G89,'as of August 26'!$A$5:$V$195,13,0),"")</f>
        <v/>
      </c>
      <c r="K89" s="22" t="str">
        <f>IFERROR(VLOOKUP($G89,'as of August 26'!$A$5:$X$195,23,0),"")</f>
        <v/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" hidden="1" customHeight="1">
      <c r="A90" s="23" t="str">
        <f>IFERROR(VLOOKUP($G90,'as of August 26'!$A$5:$V$195,3,0),"")</f>
        <v/>
      </c>
      <c r="B90" s="16" t="str">
        <f>IFERROR(VLOOKUP($G90,'as of August 26'!$A$5:$V$195,5,0),"")</f>
        <v/>
      </c>
      <c r="C90" s="17" t="str">
        <f>IFERROR(VLOOKUP($G90,'as of August 26'!$A$5:$V$195,19,0),"")</f>
        <v/>
      </c>
      <c r="D90" s="15" t="str">
        <f>IFERROR(VLOOKUP($G90,'as of August 26'!$A$5:$V$195,20,0),"")</f>
        <v/>
      </c>
      <c r="E90" s="15" t="str">
        <f>IFERROR(VLOOKUP($G90,'as of August 26'!$A$5:$V$195,21,0),"")</f>
        <v/>
      </c>
      <c r="F90" s="18" t="str">
        <f>IFERROR(VLOOKUP($G90,'as of August 26'!$A$5:$V$195,8,0),"")</f>
        <v/>
      </c>
      <c r="G90" s="19" t="str">
        <f t="array" ref="G90">IFERROR(INDEX('as of August 26'!$F$5:$F$195,SMALL(IF('as of August 26'!$B$5:$B$195="YES",ROW('as of August 26'!$B$5:$B$195)-MIN(ROW('as of August 26'!$B$5:$B$195))+1),ROW(82:82))),"")</f>
        <v/>
      </c>
      <c r="H90" s="15" t="str">
        <f>IFERROR(VLOOKUP($G90,'as of August 26'!$A$5:$V$195,4,0),"")</f>
        <v/>
      </c>
      <c r="I90" s="20" t="str">
        <f>IFERROR(IF(ISBLANK(K90),"",VLOOKUP($G90,'as of August 26'!$A$5:$V$195,16,0)-J90),"")</f>
        <v/>
      </c>
      <c r="J90" s="21" t="str">
        <f>IFERROR(VLOOKUP($G90,'as of August 26'!$A$5:$V$195,13,0),"")</f>
        <v/>
      </c>
      <c r="K90" s="22" t="str">
        <f>IFERROR(VLOOKUP($G90,'as of August 26'!$A$5:$X$195,23,0),"")</f>
        <v/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" hidden="1" customHeight="1">
      <c r="A91" s="23" t="str">
        <f>IFERROR(VLOOKUP($G91,'as of August 26'!$A$5:$V$195,3,0),"")</f>
        <v/>
      </c>
      <c r="B91" s="16" t="str">
        <f>IFERROR(VLOOKUP($G91,'as of August 26'!$A$5:$V$195,5,0),"")</f>
        <v/>
      </c>
      <c r="C91" s="17" t="str">
        <f>IFERROR(VLOOKUP($G91,'as of August 26'!$A$5:$V$195,19,0),"")</f>
        <v/>
      </c>
      <c r="D91" s="15" t="str">
        <f>IFERROR(VLOOKUP($G91,'as of August 26'!$A$5:$V$195,20,0),"")</f>
        <v/>
      </c>
      <c r="E91" s="15" t="str">
        <f>IFERROR(VLOOKUP($G91,'as of August 26'!$A$5:$V$195,21,0),"")</f>
        <v/>
      </c>
      <c r="F91" s="18" t="str">
        <f>IFERROR(VLOOKUP($G91,'as of August 26'!$A$5:$V$195,8,0),"")</f>
        <v/>
      </c>
      <c r="G91" s="19" t="str">
        <f t="array" ref="G91">IFERROR(INDEX('as of August 26'!$F$5:$F$195,SMALL(IF('as of August 26'!$B$5:$B$195="YES",ROW('as of August 26'!$B$5:$B$195)-MIN(ROW('as of August 26'!$B$5:$B$195))+1),ROW(83:83))),"")</f>
        <v/>
      </c>
      <c r="H91" s="15" t="str">
        <f>IFERROR(VLOOKUP($G91,'as of August 26'!$A$5:$V$195,4,0),"")</f>
        <v/>
      </c>
      <c r="I91" s="20" t="str">
        <f>IFERROR(IF(ISBLANK(K91),"",VLOOKUP($G91,'as of August 26'!$A$5:$V$195,16,0)-J91),"")</f>
        <v/>
      </c>
      <c r="J91" s="21" t="str">
        <f>IFERROR(VLOOKUP($G91,'as of August 26'!$A$5:$V$195,13,0),"")</f>
        <v/>
      </c>
      <c r="K91" s="22" t="str">
        <f>IFERROR(VLOOKUP($G91,'as of August 26'!$A$5:$X$195,23,0),"")</f>
        <v/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" hidden="1" customHeight="1">
      <c r="A92" s="23" t="str">
        <f>IFERROR(VLOOKUP($G92,'as of August 26'!$A$5:$V$195,3,0),"")</f>
        <v/>
      </c>
      <c r="B92" s="16" t="str">
        <f>IFERROR(VLOOKUP($G92,'as of August 26'!$A$5:$V$195,5,0),"")</f>
        <v/>
      </c>
      <c r="C92" s="17" t="str">
        <f>IFERROR(VLOOKUP($G92,'as of August 26'!$A$5:$V$195,19,0),"")</f>
        <v/>
      </c>
      <c r="D92" s="15" t="str">
        <f>IFERROR(VLOOKUP($G92,'as of August 26'!$A$5:$V$195,20,0),"")</f>
        <v/>
      </c>
      <c r="E92" s="15" t="str">
        <f>IFERROR(VLOOKUP($G92,'as of August 26'!$A$5:$V$195,21,0),"")</f>
        <v/>
      </c>
      <c r="F92" s="18" t="str">
        <f>IFERROR(VLOOKUP($G92,'as of August 26'!$A$5:$V$195,8,0),"")</f>
        <v/>
      </c>
      <c r="G92" s="19" t="str">
        <f t="array" ref="G92">IFERROR(INDEX('as of August 26'!$F$5:$F$195,SMALL(IF('as of August 26'!$B$5:$B$195="YES",ROW('as of August 26'!$B$5:$B$195)-MIN(ROW('as of August 26'!$B$5:$B$195))+1),ROW(84:84))),"")</f>
        <v/>
      </c>
      <c r="H92" s="15" t="str">
        <f>IFERROR(VLOOKUP($G92,'as of August 26'!$A$5:$V$195,4,0),"")</f>
        <v/>
      </c>
      <c r="I92" s="20" t="str">
        <f>IFERROR(IF(ISBLANK(K92),"",VLOOKUP($G92,'as of August 26'!$A$5:$V$195,16,0)-J92),"")</f>
        <v/>
      </c>
      <c r="J92" s="21" t="str">
        <f>IFERROR(VLOOKUP($G92,'as of August 26'!$A$5:$V$195,13,0),"")</f>
        <v/>
      </c>
      <c r="K92" s="22" t="str">
        <f>IFERROR(VLOOKUP($G92,'as of August 26'!$A$5:$X$195,23,0),"")</f>
        <v/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" hidden="1" customHeight="1">
      <c r="A93" s="23" t="str">
        <f>IFERROR(VLOOKUP($G93,'as of August 26'!$A$5:$V$195,3,0),"")</f>
        <v/>
      </c>
      <c r="B93" s="16" t="str">
        <f>IFERROR(VLOOKUP($G93,'as of August 26'!$A$5:$V$195,5,0),"")</f>
        <v/>
      </c>
      <c r="C93" s="17" t="str">
        <f>IFERROR(VLOOKUP($G93,'as of August 26'!$A$5:$V$195,19,0),"")</f>
        <v/>
      </c>
      <c r="D93" s="15" t="str">
        <f>IFERROR(VLOOKUP($G93,'as of August 26'!$A$5:$V$195,20,0),"")</f>
        <v/>
      </c>
      <c r="E93" s="15" t="str">
        <f>IFERROR(VLOOKUP($G93,'as of August 26'!$A$5:$V$195,21,0),"")</f>
        <v/>
      </c>
      <c r="F93" s="18" t="str">
        <f>IFERROR(VLOOKUP($G93,'as of August 26'!$A$5:$V$195,8,0),"")</f>
        <v/>
      </c>
      <c r="G93" s="19" t="str">
        <f t="array" ref="G93">IFERROR(INDEX('as of August 26'!$F$5:$F$195,SMALL(IF('as of August 26'!$B$5:$B$195="YES",ROW('as of August 26'!$B$5:$B$195)-MIN(ROW('as of August 26'!$B$5:$B$195))+1),ROW(85:85))),"")</f>
        <v/>
      </c>
      <c r="H93" s="15" t="str">
        <f>IFERROR(VLOOKUP($G93,'as of August 26'!$A$5:$V$195,4,0),"")</f>
        <v/>
      </c>
      <c r="I93" s="20" t="str">
        <f>IFERROR(IF(ISBLANK(K93),"",VLOOKUP($G93,'as of August 26'!$A$5:$V$195,16,0)-J93),"")</f>
        <v/>
      </c>
      <c r="J93" s="21" t="str">
        <f>IFERROR(VLOOKUP($G93,'as of August 26'!$A$5:$V$195,13,0),"")</f>
        <v/>
      </c>
      <c r="K93" s="22" t="str">
        <f>IFERROR(VLOOKUP($G93,'as of August 26'!$A$5:$X$195,23,0),"")</f>
        <v/>
      </c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" hidden="1" customHeight="1">
      <c r="A94" s="23" t="str">
        <f>IFERROR(VLOOKUP($G94,'as of August 26'!$A$5:$V$195,3,0),"")</f>
        <v/>
      </c>
      <c r="B94" s="16" t="str">
        <f>IFERROR(VLOOKUP($G94,'as of August 26'!$A$5:$V$195,5,0),"")</f>
        <v/>
      </c>
      <c r="C94" s="17" t="str">
        <f>IFERROR(VLOOKUP($G94,'as of August 26'!$A$5:$V$195,19,0),"")</f>
        <v/>
      </c>
      <c r="D94" s="15" t="str">
        <f>IFERROR(VLOOKUP($G94,'as of August 26'!$A$5:$V$195,20,0),"")</f>
        <v/>
      </c>
      <c r="E94" s="15" t="str">
        <f>IFERROR(VLOOKUP($G94,'as of August 26'!$A$5:$V$195,21,0),"")</f>
        <v/>
      </c>
      <c r="F94" s="18" t="str">
        <f>IFERROR(VLOOKUP($G94,'as of August 26'!$A$5:$V$195,8,0),"")</f>
        <v/>
      </c>
      <c r="G94" s="19" t="str">
        <f t="array" ref="G94">IFERROR(INDEX('as of August 26'!$F$5:$F$195,SMALL(IF('as of August 26'!$B$5:$B$195="YES",ROW('as of August 26'!$B$5:$B$195)-MIN(ROW('as of August 26'!$B$5:$B$195))+1),ROW(86:86))),"")</f>
        <v/>
      </c>
      <c r="H94" s="15" t="str">
        <f>IFERROR(VLOOKUP($G94,'as of August 26'!$A$5:$V$195,4,0),"")</f>
        <v/>
      </c>
      <c r="I94" s="20" t="str">
        <f>IFERROR(IF(ISBLANK(K94),"",VLOOKUP($G94,'as of August 26'!$A$5:$V$195,16,0)-J94),"")</f>
        <v/>
      </c>
      <c r="J94" s="21" t="str">
        <f>IFERROR(VLOOKUP($G94,'as of August 26'!$A$5:$V$195,13,0),"")</f>
        <v/>
      </c>
      <c r="K94" s="22" t="str">
        <f>IFERROR(VLOOKUP($G94,'as of August 26'!$A$5:$X$195,23,0),"")</f>
        <v/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hidden="1" customHeight="1">
      <c r="A95" s="23" t="str">
        <f>IFERROR(VLOOKUP($G95,'as of August 26'!$A$5:$V$195,3,0),"")</f>
        <v/>
      </c>
      <c r="B95" s="16" t="str">
        <f>IFERROR(VLOOKUP($G95,'as of August 26'!$A$5:$V$195,5,0),"")</f>
        <v/>
      </c>
      <c r="C95" s="17" t="str">
        <f>IFERROR(VLOOKUP($G95,'as of August 26'!$A$5:$V$195,19,0),"")</f>
        <v/>
      </c>
      <c r="D95" s="15" t="str">
        <f>IFERROR(VLOOKUP($G95,'as of August 26'!$A$5:$V$195,20,0),"")</f>
        <v/>
      </c>
      <c r="E95" s="15" t="str">
        <f>IFERROR(VLOOKUP($G95,'as of August 26'!$A$5:$V$195,21,0),"")</f>
        <v/>
      </c>
      <c r="F95" s="18" t="str">
        <f>IFERROR(VLOOKUP($G95,'as of August 26'!$A$5:$V$195,8,0),"")</f>
        <v/>
      </c>
      <c r="G95" s="19" t="str">
        <f t="array" ref="G95">IFERROR(INDEX('as of August 26'!$F$5:$F$195,SMALL(IF('as of August 26'!$B$5:$B$195="YES",ROW('as of August 26'!$B$5:$B$195)-MIN(ROW('as of August 26'!$B$5:$B$195))+1),ROW(87:87))),"")</f>
        <v/>
      </c>
      <c r="H95" s="15" t="str">
        <f>IFERROR(VLOOKUP($G95,'as of August 26'!$A$5:$V$195,4,0),"")</f>
        <v/>
      </c>
      <c r="I95" s="20" t="str">
        <f>IFERROR(IF(ISBLANK(K95),"",VLOOKUP($G95,'as of August 26'!$A$5:$V$195,16,0)-J95),"")</f>
        <v/>
      </c>
      <c r="J95" s="21" t="str">
        <f>IFERROR(VLOOKUP($G95,'as of August 26'!$A$5:$V$195,13,0),"")</f>
        <v/>
      </c>
      <c r="K95" s="22" t="str">
        <f>IFERROR(VLOOKUP($G95,'as of August 26'!$A$5:$X$195,23,0),"")</f>
        <v/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" hidden="1" customHeight="1">
      <c r="A96" s="23" t="str">
        <f>IFERROR(VLOOKUP($G96,'as of August 26'!$A$5:$V$195,3,0),"")</f>
        <v/>
      </c>
      <c r="B96" s="16" t="str">
        <f>IFERROR(VLOOKUP($G96,'as of August 26'!$A$5:$V$195,5,0),"")</f>
        <v/>
      </c>
      <c r="C96" s="17" t="str">
        <f>IFERROR(VLOOKUP($G96,'as of August 26'!$A$5:$V$195,19,0),"")</f>
        <v/>
      </c>
      <c r="D96" s="15" t="str">
        <f>IFERROR(VLOOKUP($G96,'as of August 26'!$A$5:$V$195,20,0),"")</f>
        <v/>
      </c>
      <c r="E96" s="15" t="str">
        <f>IFERROR(VLOOKUP($G96,'as of August 26'!$A$5:$V$195,21,0),"")</f>
        <v/>
      </c>
      <c r="F96" s="18" t="str">
        <f>IFERROR(VLOOKUP($G96,'as of August 26'!$A$5:$V$195,8,0),"")</f>
        <v/>
      </c>
      <c r="G96" s="19" t="str">
        <f t="array" ref="G96">IFERROR(INDEX('as of August 26'!$F$5:$F$195,SMALL(IF('as of August 26'!$B$5:$B$195="YES",ROW('as of August 26'!$B$5:$B$195)-MIN(ROW('as of August 26'!$B$5:$B$195))+1),ROW(88:88))),"")</f>
        <v/>
      </c>
      <c r="H96" s="15" t="str">
        <f>IFERROR(VLOOKUP($G96,'as of August 26'!$A$5:$V$195,4,0),"")</f>
        <v/>
      </c>
      <c r="I96" s="20" t="str">
        <f>IFERROR(IF(ISBLANK(K96),"",VLOOKUP($G96,'as of August 26'!$A$5:$V$195,16,0)-J96),"")</f>
        <v/>
      </c>
      <c r="J96" s="21" t="str">
        <f>IFERROR(VLOOKUP($G96,'as of August 26'!$A$5:$V$195,13,0),"")</f>
        <v/>
      </c>
      <c r="K96" s="22" t="str">
        <f>IFERROR(VLOOKUP($G96,'as of August 26'!$A$5:$X$195,23,0),"")</f>
        <v/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" hidden="1" customHeight="1">
      <c r="A97" s="23" t="str">
        <f>IFERROR(VLOOKUP($G97,'as of August 26'!$A$5:$V$195,3,0),"")</f>
        <v/>
      </c>
      <c r="B97" s="16" t="str">
        <f>IFERROR(VLOOKUP($G97,'as of August 26'!$A$5:$V$195,5,0),"")</f>
        <v/>
      </c>
      <c r="C97" s="17" t="str">
        <f>IFERROR(VLOOKUP($G97,'as of August 26'!$A$5:$V$195,19,0),"")</f>
        <v/>
      </c>
      <c r="D97" s="15" t="str">
        <f>IFERROR(VLOOKUP($G97,'as of August 26'!$A$5:$V$195,20,0),"")</f>
        <v/>
      </c>
      <c r="E97" s="15" t="str">
        <f>IFERROR(VLOOKUP($G97,'as of August 26'!$A$5:$V$195,21,0),"")</f>
        <v/>
      </c>
      <c r="F97" s="18" t="str">
        <f>IFERROR(VLOOKUP($G97,'as of August 26'!$A$5:$V$195,8,0),"")</f>
        <v/>
      </c>
      <c r="G97" s="19" t="str">
        <f t="array" ref="G97">IFERROR(INDEX('as of August 26'!$F$5:$F$195,SMALL(IF('as of August 26'!$B$5:$B$195="YES",ROW('as of August 26'!$B$5:$B$195)-MIN(ROW('as of August 26'!$B$5:$B$195))+1),ROW(89:89))),"")</f>
        <v/>
      </c>
      <c r="H97" s="15" t="str">
        <f>IFERROR(VLOOKUP($G97,'as of August 26'!$A$5:$V$195,4,0),"")</f>
        <v/>
      </c>
      <c r="I97" s="20" t="str">
        <f>IFERROR(IF(ISBLANK(K97),"",VLOOKUP($G97,'as of August 26'!$A$5:$V$195,16,0)-J97),"")</f>
        <v/>
      </c>
      <c r="J97" s="21" t="str">
        <f>IFERROR(VLOOKUP($G97,'as of August 26'!$A$5:$V$195,13,0),"")</f>
        <v/>
      </c>
      <c r="K97" s="22" t="str">
        <f>IFERROR(VLOOKUP($G97,'as of August 26'!$A$5:$X$195,23,0),"")</f>
        <v/>
      </c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 hidden="1" customHeight="1">
      <c r="A98" s="23" t="str">
        <f>IFERROR(VLOOKUP($G98,'as of August 26'!$A$5:$V$195,3,0),"")</f>
        <v/>
      </c>
      <c r="B98" s="16" t="str">
        <f>IFERROR(VLOOKUP($G98,'as of August 26'!$A$5:$V$195,5,0),"")</f>
        <v/>
      </c>
      <c r="C98" s="17" t="str">
        <f>IFERROR(VLOOKUP($G98,'as of August 26'!$A$5:$V$195,19,0),"")</f>
        <v/>
      </c>
      <c r="D98" s="15" t="str">
        <f>IFERROR(VLOOKUP($G98,'as of August 26'!$A$5:$V$195,20,0),"")</f>
        <v/>
      </c>
      <c r="E98" s="15" t="str">
        <f>IFERROR(VLOOKUP($G98,'as of August 26'!$A$5:$V$195,21,0),"")</f>
        <v/>
      </c>
      <c r="F98" s="18" t="str">
        <f>IFERROR(VLOOKUP($G98,'as of August 26'!$A$5:$V$195,8,0),"")</f>
        <v/>
      </c>
      <c r="G98" s="19" t="str">
        <f t="array" ref="G98">IFERROR(INDEX('as of August 26'!$F$5:$F$195,SMALL(IF('as of August 26'!$B$5:$B$195="YES",ROW('as of August 26'!$B$5:$B$195)-MIN(ROW('as of August 26'!$B$5:$B$195))+1),ROW(90:90))),"")</f>
        <v/>
      </c>
      <c r="H98" s="15" t="str">
        <f>IFERROR(VLOOKUP($G98,'as of August 26'!$A$5:$V$195,4,0),"")</f>
        <v/>
      </c>
      <c r="I98" s="20" t="str">
        <f>IFERROR(IF(ISBLANK(K98),"",VLOOKUP($G98,'as of August 26'!$A$5:$V$195,16,0)-J98),"")</f>
        <v/>
      </c>
      <c r="J98" s="21" t="str">
        <f>IFERROR(VLOOKUP($G98,'as of August 26'!$A$5:$V$195,13,0),"")</f>
        <v/>
      </c>
      <c r="K98" s="22" t="str">
        <f>IFERROR(VLOOKUP($G98,'as of August 26'!$A$5:$X$195,23,0),"")</f>
        <v/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" hidden="1" customHeight="1">
      <c r="A99" s="23" t="str">
        <f>IFERROR(VLOOKUP($G99,'as of August 26'!$A$5:$V$195,3,0),"")</f>
        <v/>
      </c>
      <c r="B99" s="16" t="str">
        <f>IFERROR(VLOOKUP($G99,'as of August 26'!$A$5:$V$195,5,0),"")</f>
        <v/>
      </c>
      <c r="C99" s="17" t="str">
        <f>IFERROR(VLOOKUP($G99,'as of August 26'!$A$5:$V$195,19,0),"")</f>
        <v/>
      </c>
      <c r="D99" s="15" t="str">
        <f>IFERROR(VLOOKUP($G99,'as of August 26'!$A$5:$V$195,20,0),"")</f>
        <v/>
      </c>
      <c r="E99" s="15" t="str">
        <f>IFERROR(VLOOKUP($G99,'as of August 26'!$A$5:$V$195,21,0),"")</f>
        <v/>
      </c>
      <c r="F99" s="18" t="str">
        <f>IFERROR(VLOOKUP($G99,'as of August 26'!$A$5:$V$195,8,0),"")</f>
        <v/>
      </c>
      <c r="G99" s="19" t="str">
        <f t="array" ref="G99">IFERROR(INDEX('as of August 26'!$F$5:$F$195,SMALL(IF('as of August 26'!$B$5:$B$195="YES",ROW('as of August 26'!$B$5:$B$195)-MIN(ROW('as of August 26'!$B$5:$B$195))+1),ROW(91:91))),"")</f>
        <v/>
      </c>
      <c r="H99" s="15" t="str">
        <f>IFERROR(VLOOKUP($G99,'as of August 26'!$A$5:$V$195,4,0),"")</f>
        <v/>
      </c>
      <c r="I99" s="20" t="str">
        <f>IFERROR(IF(ISBLANK(K99),"",VLOOKUP($G99,'as of August 26'!$A$5:$V$195,16,0)-J99),"")</f>
        <v/>
      </c>
      <c r="J99" s="21" t="str">
        <f>IFERROR(VLOOKUP($G99,'as of August 26'!$A$5:$V$195,13,0),"")</f>
        <v/>
      </c>
      <c r="K99" s="22" t="str">
        <f>IFERROR(VLOOKUP($G99,'as of August 26'!$A$5:$X$195,23,0),"")</f>
        <v/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" hidden="1" customHeight="1">
      <c r="A100" s="23" t="str">
        <f>IFERROR(VLOOKUP($G100,'as of August 26'!$A$5:$V$195,3,0),"")</f>
        <v/>
      </c>
      <c r="B100" s="16" t="str">
        <f>IFERROR(VLOOKUP($G100,'as of August 26'!$A$5:$V$195,5,0),"")</f>
        <v/>
      </c>
      <c r="C100" s="17" t="str">
        <f>IFERROR(VLOOKUP($G100,'as of August 26'!$A$5:$V$195,19,0),"")</f>
        <v/>
      </c>
      <c r="D100" s="15" t="str">
        <f>IFERROR(VLOOKUP($G100,'as of August 26'!$A$5:$V$195,20,0),"")</f>
        <v/>
      </c>
      <c r="E100" s="15" t="str">
        <f>IFERROR(VLOOKUP($G100,'as of August 26'!$A$5:$V$195,21,0),"")</f>
        <v/>
      </c>
      <c r="F100" s="18" t="str">
        <f>IFERROR(VLOOKUP($G100,'as of August 26'!$A$5:$V$195,8,0),"")</f>
        <v/>
      </c>
      <c r="G100" s="19" t="str">
        <f t="array" ref="G100">IFERROR(INDEX('as of August 26'!$F$5:$F$195,SMALL(IF('as of August 26'!$B$5:$B$195="YES",ROW('as of August 26'!$B$5:$B$195)-MIN(ROW('as of August 26'!$B$5:$B$195))+1),ROW(92:92))),"")</f>
        <v/>
      </c>
      <c r="H100" s="15" t="str">
        <f>IFERROR(VLOOKUP($G100,'as of August 26'!$A$5:$V$195,4,0),"")</f>
        <v/>
      </c>
      <c r="I100" s="20" t="str">
        <f>IFERROR(IF(ISBLANK(K100),"",VLOOKUP($G100,'as of August 26'!$A$5:$V$195,16,0)-J100),"")</f>
        <v/>
      </c>
      <c r="J100" s="21" t="str">
        <f>IFERROR(VLOOKUP($G100,'as of August 26'!$A$5:$V$195,13,0),"")</f>
        <v/>
      </c>
      <c r="K100" s="22" t="str">
        <f>IFERROR(VLOOKUP($G100,'as of August 26'!$A$5:$X$195,23,0),"")</f>
        <v/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" hidden="1" customHeight="1">
      <c r="A101" s="23" t="str">
        <f>IFERROR(VLOOKUP($G101,'as of August 26'!$A$5:$V$195,3,0),"")</f>
        <v/>
      </c>
      <c r="B101" s="16" t="str">
        <f>IFERROR(VLOOKUP($G101,'as of August 26'!$A$5:$V$195,5,0),"")</f>
        <v/>
      </c>
      <c r="C101" s="17" t="str">
        <f>IFERROR(VLOOKUP($G101,'as of August 26'!$A$5:$V$195,19,0),"")</f>
        <v/>
      </c>
      <c r="D101" s="15" t="str">
        <f>IFERROR(VLOOKUP($G101,'as of August 26'!$A$5:$V$195,20,0),"")</f>
        <v/>
      </c>
      <c r="E101" s="15" t="str">
        <f>IFERROR(VLOOKUP($G101,'as of August 26'!$A$5:$V$195,21,0),"")</f>
        <v/>
      </c>
      <c r="F101" s="18" t="str">
        <f>IFERROR(VLOOKUP($G101,'as of August 26'!$A$5:$V$195,8,0),"")</f>
        <v/>
      </c>
      <c r="G101" s="19" t="str">
        <f t="array" ref="G101">IFERROR(INDEX('as of August 26'!$F$5:$F$195,SMALL(IF('as of August 26'!$B$5:$B$195="YES",ROW('as of August 26'!$B$5:$B$195)-MIN(ROW('as of August 26'!$B$5:$B$195))+1),ROW(93:93))),"")</f>
        <v/>
      </c>
      <c r="H101" s="15" t="str">
        <f>IFERROR(VLOOKUP($G101,'as of August 26'!$A$5:$V$195,4,0),"")</f>
        <v/>
      </c>
      <c r="I101" s="20" t="str">
        <f>IFERROR(IF(ISBLANK(K101),"",VLOOKUP($G101,'as of August 26'!$A$5:$V$195,16,0)-J101),"")</f>
        <v/>
      </c>
      <c r="J101" s="21" t="str">
        <f>IFERROR(VLOOKUP($G101,'as of August 26'!$A$5:$V$195,13,0),"")</f>
        <v/>
      </c>
      <c r="K101" s="22" t="str">
        <f>IFERROR(VLOOKUP($G101,'as of August 26'!$A$5:$X$195,23,0),"")</f>
        <v/>
      </c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" hidden="1" customHeight="1">
      <c r="A102" s="23" t="str">
        <f>IFERROR(VLOOKUP($G102,'as of August 26'!$A$5:$V$195,3,0),"")</f>
        <v/>
      </c>
      <c r="B102" s="16" t="str">
        <f>IFERROR(VLOOKUP($G102,'as of August 26'!$A$5:$V$195,5,0),"")</f>
        <v/>
      </c>
      <c r="C102" s="17" t="str">
        <f>IFERROR(VLOOKUP($G102,'as of August 26'!$A$5:$V$195,19,0),"")</f>
        <v/>
      </c>
      <c r="D102" s="15" t="str">
        <f>IFERROR(VLOOKUP($G102,'as of August 26'!$A$5:$V$195,20,0),"")</f>
        <v/>
      </c>
      <c r="E102" s="15" t="str">
        <f>IFERROR(VLOOKUP($G102,'as of August 26'!$A$5:$V$195,21,0),"")</f>
        <v/>
      </c>
      <c r="F102" s="18" t="str">
        <f>IFERROR(VLOOKUP($G102,'as of August 26'!$A$5:$V$195,8,0),"")</f>
        <v/>
      </c>
      <c r="G102" s="19" t="str">
        <f t="array" ref="G102">IFERROR(INDEX('as of August 26'!$F$5:$F$195,SMALL(IF('as of August 26'!$B$5:$B$195="YES",ROW('as of August 26'!$B$5:$B$195)-MIN(ROW('as of August 26'!$B$5:$B$195))+1),ROW(94:94))),"")</f>
        <v/>
      </c>
      <c r="H102" s="15" t="str">
        <f>IFERROR(VLOOKUP($G102,'as of August 26'!$A$5:$V$195,4,0),"")</f>
        <v/>
      </c>
      <c r="I102" s="20" t="str">
        <f>IFERROR(IF(ISBLANK(K102),"",VLOOKUP($G102,'as of August 26'!$A$5:$V$195,16,0)-J102),"")</f>
        <v/>
      </c>
      <c r="J102" s="21" t="str">
        <f>IFERROR(VLOOKUP($G102,'as of August 26'!$A$5:$V$195,13,0),"")</f>
        <v/>
      </c>
      <c r="K102" s="22" t="str">
        <f>IFERROR(VLOOKUP($G102,'as of August 26'!$A$5:$X$195,23,0),"")</f>
        <v/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" hidden="1" customHeight="1">
      <c r="A103" s="23" t="str">
        <f>IFERROR(VLOOKUP($G103,'as of August 26'!$A$5:$V$195,3,0),"")</f>
        <v/>
      </c>
      <c r="B103" s="16" t="str">
        <f>IFERROR(VLOOKUP($G103,'as of August 26'!$A$5:$V$195,5,0),"")</f>
        <v/>
      </c>
      <c r="C103" s="17" t="str">
        <f>IFERROR(VLOOKUP($G103,'as of August 26'!$A$5:$V$195,19,0),"")</f>
        <v/>
      </c>
      <c r="D103" s="15" t="str">
        <f>IFERROR(VLOOKUP($G103,'as of August 26'!$A$5:$V$195,20,0),"")</f>
        <v/>
      </c>
      <c r="E103" s="15" t="str">
        <f>IFERROR(VLOOKUP($G103,'as of August 26'!$A$5:$V$195,21,0),"")</f>
        <v/>
      </c>
      <c r="F103" s="18" t="str">
        <f>IFERROR(VLOOKUP($G103,'as of August 26'!$A$5:$V$195,8,0),"")</f>
        <v/>
      </c>
      <c r="G103" s="19" t="str">
        <f t="array" ref="G103">IFERROR(INDEX('as of August 26'!$F$5:$F$195,SMALL(IF('as of August 26'!$B$5:$B$195="YES",ROW('as of August 26'!$B$5:$B$195)-MIN(ROW('as of August 26'!$B$5:$B$195))+1),ROW(95:95))),"")</f>
        <v/>
      </c>
      <c r="H103" s="15" t="str">
        <f>IFERROR(VLOOKUP($G103,'as of August 26'!$A$5:$V$195,4,0),"")</f>
        <v/>
      </c>
      <c r="I103" s="20" t="str">
        <f>IFERROR(IF(ISBLANK(K103),"",VLOOKUP($G103,'as of August 26'!$A$5:$V$195,16,0)-J103),"")</f>
        <v/>
      </c>
      <c r="J103" s="21" t="str">
        <f>IFERROR(VLOOKUP($G103,'as of August 26'!$A$5:$V$195,13,0),"")</f>
        <v/>
      </c>
      <c r="K103" s="22" t="str">
        <f>IFERROR(VLOOKUP($G103,'as of August 26'!$A$5:$X$195,23,0),"")</f>
        <v/>
      </c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" hidden="1" customHeight="1">
      <c r="A104" s="23" t="str">
        <f>IFERROR(VLOOKUP($G104,'as of August 26'!$A$5:$V$195,3,0),"")</f>
        <v/>
      </c>
      <c r="B104" s="16" t="str">
        <f>IFERROR(VLOOKUP($G104,'as of August 26'!$A$5:$V$195,5,0),"")</f>
        <v/>
      </c>
      <c r="C104" s="17" t="str">
        <f>IFERROR(VLOOKUP($G104,'as of August 26'!$A$5:$V$195,19,0),"")</f>
        <v/>
      </c>
      <c r="D104" s="15" t="str">
        <f>IFERROR(VLOOKUP($G104,'as of August 26'!$A$5:$V$195,20,0),"")</f>
        <v/>
      </c>
      <c r="E104" s="15" t="str">
        <f>IFERROR(VLOOKUP($G104,'as of August 26'!$A$5:$V$195,21,0),"")</f>
        <v/>
      </c>
      <c r="F104" s="18" t="str">
        <f>IFERROR(VLOOKUP($G104,'as of August 26'!$A$5:$V$195,8,0),"")</f>
        <v/>
      </c>
      <c r="G104" s="19" t="str">
        <f t="array" ref="G104">IFERROR(INDEX('as of August 26'!$F$5:$F$195,SMALL(IF('as of August 26'!$B$5:$B$195="YES",ROW('as of August 26'!$B$5:$B$195)-MIN(ROW('as of August 26'!$B$5:$B$195))+1),ROW(96:96))),"")</f>
        <v/>
      </c>
      <c r="H104" s="15" t="str">
        <f>IFERROR(VLOOKUP($G104,'as of August 26'!$A$5:$V$195,4,0),"")</f>
        <v/>
      </c>
      <c r="I104" s="20" t="str">
        <f>IFERROR(IF(ISBLANK(K104),"",VLOOKUP($G104,'as of August 26'!$A$5:$V$195,16,0)-J104),"")</f>
        <v/>
      </c>
      <c r="J104" s="21" t="str">
        <f>IFERROR(VLOOKUP($G104,'as of August 26'!$A$5:$V$195,13,0),"")</f>
        <v/>
      </c>
      <c r="K104" s="22" t="str">
        <f>IFERROR(VLOOKUP($G104,'as of August 26'!$A$5:$X$195,23,0),"")</f>
        <v/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" hidden="1" customHeight="1">
      <c r="A105" s="23" t="str">
        <f>IFERROR(VLOOKUP($G105,'as of August 26'!$A$5:$V$195,3,0),"")</f>
        <v/>
      </c>
      <c r="B105" s="16" t="str">
        <f>IFERROR(VLOOKUP($G105,'as of August 26'!$A$5:$V$195,5,0),"")</f>
        <v/>
      </c>
      <c r="C105" s="17" t="str">
        <f>IFERROR(VLOOKUP($G105,'as of August 26'!$A$5:$V$195,19,0),"")</f>
        <v/>
      </c>
      <c r="D105" s="15" t="str">
        <f>IFERROR(VLOOKUP($G105,'as of August 26'!$A$5:$V$195,20,0),"")</f>
        <v/>
      </c>
      <c r="E105" s="15" t="str">
        <f>IFERROR(VLOOKUP($G105,'as of August 26'!$A$5:$V$195,21,0),"")</f>
        <v/>
      </c>
      <c r="F105" s="18" t="str">
        <f>IFERROR(VLOOKUP($G105,'as of August 26'!$A$5:$V$195,8,0),"")</f>
        <v/>
      </c>
      <c r="G105" s="19" t="str">
        <f t="array" ref="G105">IFERROR(INDEX('as of August 26'!$F$5:$F$195,SMALL(IF('as of August 26'!$B$5:$B$195="YES",ROW('as of August 26'!$B$5:$B$195)-MIN(ROW('as of August 26'!$B$5:$B$195))+1),ROW(97:97))),"")</f>
        <v/>
      </c>
      <c r="H105" s="15" t="str">
        <f>IFERROR(VLOOKUP($G105,'as of August 26'!$A$5:$V$195,4,0),"")</f>
        <v/>
      </c>
      <c r="I105" s="20" t="str">
        <f>IFERROR(IF(ISBLANK(K105),"",VLOOKUP($G105,'as of August 26'!$A$5:$V$195,16,0)-J105),"")</f>
        <v/>
      </c>
      <c r="J105" s="21" t="str">
        <f>IFERROR(VLOOKUP($G105,'as of August 26'!$A$5:$V$195,13,0),"")</f>
        <v/>
      </c>
      <c r="K105" s="22" t="str">
        <f>IFERROR(VLOOKUP($G105,'as of August 26'!$A$5:$X$195,23,0),"")</f>
        <v/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" hidden="1" customHeight="1">
      <c r="A106" s="23" t="str">
        <f>IFERROR(VLOOKUP($G106,'as of August 26'!$A$5:$V$195,3,0),"")</f>
        <v/>
      </c>
      <c r="B106" s="16" t="str">
        <f>IFERROR(VLOOKUP($G106,'as of August 26'!$A$5:$V$195,5,0),"")</f>
        <v/>
      </c>
      <c r="C106" s="17" t="str">
        <f>IFERROR(VLOOKUP($G106,'as of August 26'!$A$5:$V$195,19,0),"")</f>
        <v/>
      </c>
      <c r="D106" s="15" t="str">
        <f>IFERROR(VLOOKUP($G106,'as of August 26'!$A$5:$V$195,20,0),"")</f>
        <v/>
      </c>
      <c r="E106" s="15" t="str">
        <f>IFERROR(VLOOKUP($G106,'as of August 26'!$A$5:$V$195,21,0),"")</f>
        <v/>
      </c>
      <c r="F106" s="18" t="str">
        <f>IFERROR(VLOOKUP($G106,'as of August 26'!$A$5:$V$195,8,0),"")</f>
        <v/>
      </c>
      <c r="G106" s="19" t="str">
        <f t="array" ref="G106">IFERROR(INDEX('as of August 26'!$F$5:$F$195,SMALL(IF('as of August 26'!$B$5:$B$195="YES",ROW('as of August 26'!$B$5:$B$195)-MIN(ROW('as of August 26'!$B$5:$B$195))+1),ROW(98:98))),"")</f>
        <v/>
      </c>
      <c r="H106" s="15" t="str">
        <f>IFERROR(VLOOKUP($G106,'as of August 26'!$A$5:$V$195,4,0),"")</f>
        <v/>
      </c>
      <c r="I106" s="20" t="str">
        <f>IFERROR(IF(ISBLANK(K106),"",VLOOKUP($G106,'as of August 26'!$A$5:$V$195,16,0)-J106),"")</f>
        <v/>
      </c>
      <c r="J106" s="21" t="str">
        <f>IFERROR(VLOOKUP($G106,'as of August 26'!$A$5:$V$195,13,0),"")</f>
        <v/>
      </c>
      <c r="K106" s="22" t="str">
        <f>IFERROR(VLOOKUP($G106,'as of August 26'!$A$5:$X$195,23,0),"")</f>
        <v/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" hidden="1" customHeight="1">
      <c r="A107" s="23" t="str">
        <f>IFERROR(VLOOKUP($G107,'as of August 26'!$A$5:$V$195,3,0),"")</f>
        <v/>
      </c>
      <c r="B107" s="16" t="str">
        <f>IFERROR(VLOOKUP($G107,'as of August 26'!$A$5:$V$195,5,0),"")</f>
        <v/>
      </c>
      <c r="C107" s="17" t="str">
        <f>IFERROR(VLOOKUP($G107,'as of August 26'!$A$5:$V$195,19,0),"")</f>
        <v/>
      </c>
      <c r="D107" s="15" t="str">
        <f>IFERROR(VLOOKUP($G107,'as of August 26'!$A$5:$V$195,20,0),"")</f>
        <v/>
      </c>
      <c r="E107" s="15" t="str">
        <f>IFERROR(VLOOKUP($G107,'as of August 26'!$A$5:$V$195,21,0),"")</f>
        <v/>
      </c>
      <c r="F107" s="18" t="str">
        <f>IFERROR(VLOOKUP($G107,'as of August 26'!$A$5:$V$195,8,0),"")</f>
        <v/>
      </c>
      <c r="G107" s="19" t="str">
        <f t="array" ref="G107">IFERROR(INDEX('as of August 26'!$F$5:$F$195,SMALL(IF('as of August 26'!$B$5:$B$195="YES",ROW('as of August 26'!$B$5:$B$195)-MIN(ROW('as of August 26'!$B$5:$B$195))+1),ROW(99:99))),"")</f>
        <v/>
      </c>
      <c r="H107" s="15" t="str">
        <f>IFERROR(VLOOKUP($G107,'as of August 26'!$A$5:$V$195,4,0),"")</f>
        <v/>
      </c>
      <c r="I107" s="20" t="str">
        <f>IFERROR(IF(ISBLANK(K107),"",VLOOKUP($G107,'as of August 26'!$A$5:$V$195,16,0)-J107),"")</f>
        <v/>
      </c>
      <c r="J107" s="21" t="str">
        <f>IFERROR(VLOOKUP($G107,'as of August 26'!$A$5:$V$195,13,0),"")</f>
        <v/>
      </c>
      <c r="K107" s="22" t="str">
        <f>IFERROR(VLOOKUP($G107,'as of August 26'!$A$5:$X$195,23,0),"")</f>
        <v/>
      </c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" hidden="1" customHeight="1">
      <c r="A108" s="23" t="str">
        <f>IFERROR(VLOOKUP($G108,'as of August 26'!$A$5:$V$195,3,0),"")</f>
        <v/>
      </c>
      <c r="B108" s="16" t="str">
        <f>IFERROR(VLOOKUP($G108,'as of August 26'!$A$5:$V$195,5,0),"")</f>
        <v/>
      </c>
      <c r="C108" s="17" t="str">
        <f>IFERROR(VLOOKUP($G108,'as of August 26'!$A$5:$V$195,19,0),"")</f>
        <v/>
      </c>
      <c r="D108" s="15" t="str">
        <f>IFERROR(VLOOKUP($G108,'as of August 26'!$A$5:$V$195,20,0),"")</f>
        <v/>
      </c>
      <c r="E108" s="15" t="str">
        <f>IFERROR(VLOOKUP($G108,'as of August 26'!$A$5:$V$195,21,0),"")</f>
        <v/>
      </c>
      <c r="F108" s="18" t="str">
        <f>IFERROR(VLOOKUP($G108,'as of August 26'!$A$5:$V$195,8,0),"")</f>
        <v/>
      </c>
      <c r="G108" s="19" t="str">
        <f t="array" ref="G108">IFERROR(INDEX('as of August 26'!$F$5:$F$195,SMALL(IF('as of August 26'!$B$5:$B$195="YES",ROW('as of August 26'!$B$5:$B$195)-MIN(ROW('as of August 26'!$B$5:$B$195))+1),ROW(100:100))),"")</f>
        <v/>
      </c>
      <c r="H108" s="15" t="str">
        <f>IFERROR(VLOOKUP($G108,'as of August 26'!$A$5:$V$195,4,0),"")</f>
        <v/>
      </c>
      <c r="I108" s="20" t="str">
        <f>IFERROR(IF(ISBLANK(K108),"",VLOOKUP($G108,'as of August 26'!$A$5:$V$195,16,0)-J108),"")</f>
        <v/>
      </c>
      <c r="J108" s="21" t="str">
        <f>IFERROR(VLOOKUP($G108,'as of August 26'!$A$5:$V$195,13,0),"")</f>
        <v/>
      </c>
      <c r="K108" s="22" t="str">
        <f>IFERROR(VLOOKUP($G108,'as of August 26'!$A$5:$X$195,23,0),"")</f>
        <v/>
      </c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" hidden="1" customHeight="1">
      <c r="A109" s="23" t="str">
        <f>IFERROR(VLOOKUP($G109,'as of August 26'!$A$5:$V$195,3,0),"")</f>
        <v/>
      </c>
      <c r="B109" s="16" t="str">
        <f>IFERROR(VLOOKUP($G109,'as of August 26'!$A$5:$V$195,5,0),"")</f>
        <v/>
      </c>
      <c r="C109" s="17" t="str">
        <f>IFERROR(VLOOKUP($G109,'as of August 26'!$A$5:$V$195,19,0),"")</f>
        <v/>
      </c>
      <c r="D109" s="15" t="str">
        <f>IFERROR(VLOOKUP($G109,'as of August 26'!$A$5:$V$195,20,0),"")</f>
        <v/>
      </c>
      <c r="E109" s="15" t="str">
        <f>IFERROR(VLOOKUP($G109,'as of August 26'!$A$5:$V$195,21,0),"")</f>
        <v/>
      </c>
      <c r="F109" s="18" t="str">
        <f>IFERROR(VLOOKUP($G109,'as of August 26'!$A$5:$V$195,8,0),"")</f>
        <v/>
      </c>
      <c r="G109" s="19" t="str">
        <f t="array" ref="G109">IFERROR(INDEX('as of August 26'!$F$5:$F$195,SMALL(IF('as of August 26'!$B$5:$B$195="YES",ROW('as of August 26'!$B$5:$B$195)-MIN(ROW('as of August 26'!$B$5:$B$195))+1),ROW(101:101))),"")</f>
        <v/>
      </c>
      <c r="H109" s="15" t="str">
        <f>IFERROR(VLOOKUP($G109,'as of August 26'!$A$5:$V$195,4,0),"")</f>
        <v/>
      </c>
      <c r="I109" s="20" t="str">
        <f>IFERROR(IF(ISBLANK(K109),"",VLOOKUP($G109,'as of August 26'!$A$5:$V$195,16,0)-J109),"")</f>
        <v/>
      </c>
      <c r="J109" s="21" t="str">
        <f>IFERROR(VLOOKUP($G109,'as of August 26'!$A$5:$V$195,13,0),"")</f>
        <v/>
      </c>
      <c r="K109" s="22" t="str">
        <f>IFERROR(VLOOKUP($G109,'as of August 26'!$A$5:$X$195,23,0),"")</f>
        <v/>
      </c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" hidden="1" customHeight="1">
      <c r="A110" s="23" t="str">
        <f>IFERROR(VLOOKUP($G110,'as of August 26'!$A$5:$V$195,3,0),"")</f>
        <v/>
      </c>
      <c r="B110" s="16" t="str">
        <f>IFERROR(VLOOKUP($G110,'as of August 26'!$A$5:$V$195,5,0),"")</f>
        <v/>
      </c>
      <c r="C110" s="17" t="str">
        <f>IFERROR(VLOOKUP($G110,'as of August 26'!$A$5:$V$195,19,0),"")</f>
        <v/>
      </c>
      <c r="D110" s="15" t="str">
        <f>IFERROR(VLOOKUP($G110,'as of August 26'!$A$5:$V$195,20,0),"")</f>
        <v/>
      </c>
      <c r="E110" s="15" t="str">
        <f>IFERROR(VLOOKUP($G110,'as of August 26'!$A$5:$V$195,21,0),"")</f>
        <v/>
      </c>
      <c r="F110" s="18" t="str">
        <f>IFERROR(VLOOKUP($G110,'as of August 26'!$A$5:$V$195,8,0),"")</f>
        <v/>
      </c>
      <c r="G110" s="19" t="str">
        <f t="array" ref="G110">IFERROR(INDEX('as of August 26'!$F$5:$F$195,SMALL(IF('as of August 26'!$B$5:$B$195="YES",ROW('as of August 26'!$B$5:$B$195)-MIN(ROW('as of August 26'!$B$5:$B$195))+1),ROW(102:102))),"")</f>
        <v/>
      </c>
      <c r="H110" s="15" t="str">
        <f>IFERROR(VLOOKUP($G110,'as of August 26'!$A$5:$V$195,4,0),"")</f>
        <v/>
      </c>
      <c r="I110" s="20" t="str">
        <f>IFERROR(IF(ISBLANK(K110),"",VLOOKUP($G110,'as of August 26'!$A$5:$V$195,16,0)-J110),"")</f>
        <v/>
      </c>
      <c r="J110" s="21" t="str">
        <f>IFERROR(VLOOKUP($G110,'as of August 26'!$A$5:$V$195,13,0),"")</f>
        <v/>
      </c>
      <c r="K110" s="22" t="str">
        <f>IFERROR(VLOOKUP($G110,'as of August 26'!$A$5:$X$195,23,0),"")</f>
        <v/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" hidden="1" customHeight="1">
      <c r="A111" s="23" t="str">
        <f>IFERROR(VLOOKUP($G111,'as of August 26'!$A$5:$V$195,3,0),"")</f>
        <v/>
      </c>
      <c r="B111" s="16" t="str">
        <f>IFERROR(VLOOKUP($G111,'as of August 26'!$A$5:$V$195,5,0),"")</f>
        <v/>
      </c>
      <c r="C111" s="17" t="str">
        <f>IFERROR(VLOOKUP($G111,'as of August 26'!$A$5:$V$195,19,0),"")</f>
        <v/>
      </c>
      <c r="D111" s="15" t="str">
        <f>IFERROR(VLOOKUP($G111,'as of August 26'!$A$5:$V$195,20,0),"")</f>
        <v/>
      </c>
      <c r="E111" s="15" t="str">
        <f>IFERROR(VLOOKUP($G111,'as of August 26'!$A$5:$V$195,21,0),"")</f>
        <v/>
      </c>
      <c r="F111" s="18" t="str">
        <f>IFERROR(VLOOKUP($G111,'as of August 26'!$A$5:$V$195,8,0),"")</f>
        <v/>
      </c>
      <c r="G111" s="19" t="str">
        <f t="array" ref="G111">IFERROR(INDEX('as of August 26'!$F$5:$F$195,SMALL(IF('as of August 26'!$B$5:$B$195="YES",ROW('as of August 26'!$B$5:$B$195)-MIN(ROW('as of August 26'!$B$5:$B$195))+1),ROW(103:103))),"")</f>
        <v/>
      </c>
      <c r="H111" s="15" t="str">
        <f>IFERROR(VLOOKUP($G111,'as of August 26'!$A$5:$V$195,4,0),"")</f>
        <v/>
      </c>
      <c r="I111" s="20" t="str">
        <f>IFERROR(IF(ISBLANK(K111),"",VLOOKUP($G111,'as of August 26'!$A$5:$V$195,16,0)-J111),"")</f>
        <v/>
      </c>
      <c r="J111" s="21" t="str">
        <f>IFERROR(VLOOKUP($G111,'as of August 26'!$A$5:$V$195,13,0),"")</f>
        <v/>
      </c>
      <c r="K111" s="22" t="str">
        <f>IFERROR(VLOOKUP($G111,'as of August 26'!$A$5:$X$195,23,0),"")</f>
        <v/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" hidden="1" customHeight="1">
      <c r="A112" s="23" t="str">
        <f>IFERROR(VLOOKUP($G112,'as of August 26'!$A$5:$V$195,3,0),"")</f>
        <v/>
      </c>
      <c r="B112" s="16" t="str">
        <f>IFERROR(VLOOKUP($G112,'as of August 26'!$A$5:$V$195,5,0),"")</f>
        <v/>
      </c>
      <c r="C112" s="17" t="str">
        <f>IFERROR(VLOOKUP($G112,'as of August 26'!$A$5:$V$195,19,0),"")</f>
        <v/>
      </c>
      <c r="D112" s="15" t="str">
        <f>IFERROR(VLOOKUP($G112,'as of August 26'!$A$5:$V$195,20,0),"")</f>
        <v/>
      </c>
      <c r="E112" s="15" t="str">
        <f>IFERROR(VLOOKUP($G112,'as of August 26'!$A$5:$V$195,21,0),"")</f>
        <v/>
      </c>
      <c r="F112" s="18" t="str">
        <f>IFERROR(VLOOKUP($G112,'as of August 26'!$A$5:$V$195,8,0),"")</f>
        <v/>
      </c>
      <c r="G112" s="19" t="str">
        <f t="array" ref="G112">IFERROR(INDEX('as of August 26'!$F$5:$F$195,SMALL(IF('as of August 26'!$B$5:$B$195="YES",ROW('as of August 26'!$B$5:$B$195)-MIN(ROW('as of August 26'!$B$5:$B$195))+1),ROW(104:104))),"")</f>
        <v/>
      </c>
      <c r="H112" s="15" t="str">
        <f>IFERROR(VLOOKUP($G112,'as of August 26'!$A$5:$V$195,4,0),"")</f>
        <v/>
      </c>
      <c r="I112" s="20" t="str">
        <f>IFERROR(IF(ISBLANK(K112),"",VLOOKUP($G112,'as of August 26'!$A$5:$V$195,16,0)-J112),"")</f>
        <v/>
      </c>
      <c r="J112" s="21" t="str">
        <f>IFERROR(VLOOKUP($G112,'as of August 26'!$A$5:$V$195,13,0),"")</f>
        <v/>
      </c>
      <c r="K112" s="22" t="str">
        <f>IFERROR(VLOOKUP($G112,'as of August 26'!$A$5:$X$195,23,0),"")</f>
        <v/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" hidden="1" customHeight="1">
      <c r="A113" s="23" t="str">
        <f>IFERROR(VLOOKUP($G113,'as of August 26'!$A$5:$V$195,3,0),"")</f>
        <v/>
      </c>
      <c r="B113" s="16" t="str">
        <f>IFERROR(VLOOKUP($G113,'as of August 26'!$A$5:$V$195,5,0),"")</f>
        <v/>
      </c>
      <c r="C113" s="17" t="str">
        <f>IFERROR(VLOOKUP($G113,'as of August 26'!$A$5:$V$195,19,0),"")</f>
        <v/>
      </c>
      <c r="D113" s="15" t="str">
        <f>IFERROR(VLOOKUP($G113,'as of August 26'!$A$5:$V$195,20,0),"")</f>
        <v/>
      </c>
      <c r="E113" s="15" t="str">
        <f>IFERROR(VLOOKUP($G113,'as of August 26'!$A$5:$V$195,21,0),"")</f>
        <v/>
      </c>
      <c r="F113" s="18" t="str">
        <f>IFERROR(VLOOKUP($G113,'as of August 26'!$A$5:$V$195,8,0),"")</f>
        <v/>
      </c>
      <c r="G113" s="19" t="str">
        <f t="array" ref="G113">IFERROR(INDEX('as of August 26'!$F$5:$F$195,SMALL(IF('as of August 26'!$B$5:$B$195="YES",ROW('as of August 26'!$B$5:$B$195)-MIN(ROW('as of August 26'!$B$5:$B$195))+1),ROW(105:105))),"")</f>
        <v/>
      </c>
      <c r="H113" s="15" t="str">
        <f>IFERROR(VLOOKUP($G113,'as of August 26'!$A$5:$V$195,4,0),"")</f>
        <v/>
      </c>
      <c r="I113" s="20" t="str">
        <f>IFERROR(IF(ISBLANK(K113),"",VLOOKUP($G113,'as of August 26'!$A$5:$V$195,16,0)-J113),"")</f>
        <v/>
      </c>
      <c r="J113" s="21" t="str">
        <f>IFERROR(VLOOKUP($G113,'as of August 26'!$A$5:$V$195,13,0),"")</f>
        <v/>
      </c>
      <c r="K113" s="22" t="str">
        <f>IFERROR(VLOOKUP($G113,'as of August 26'!$A$5:$X$195,23,0),"")</f>
        <v/>
      </c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" hidden="1" customHeight="1">
      <c r="A114" s="23" t="str">
        <f>IFERROR(VLOOKUP($G114,'as of August 26'!$A$5:$V$195,3,0),"")</f>
        <v/>
      </c>
      <c r="B114" s="16" t="str">
        <f>IFERROR(VLOOKUP($G114,'as of August 26'!$A$5:$V$195,5,0),"")</f>
        <v/>
      </c>
      <c r="C114" s="17" t="str">
        <f>IFERROR(VLOOKUP($G114,'as of August 26'!$A$5:$V$195,19,0),"")</f>
        <v/>
      </c>
      <c r="D114" s="15" t="str">
        <f>IFERROR(VLOOKUP($G114,'as of August 26'!$A$5:$V$195,20,0),"")</f>
        <v/>
      </c>
      <c r="E114" s="15" t="str">
        <f>IFERROR(VLOOKUP($G114,'as of August 26'!$A$5:$V$195,21,0),"")</f>
        <v/>
      </c>
      <c r="F114" s="18" t="str">
        <f>IFERROR(VLOOKUP($G114,'as of August 26'!$A$5:$V$195,8,0),"")</f>
        <v/>
      </c>
      <c r="G114" s="19" t="str">
        <f t="array" ref="G114">IFERROR(INDEX('as of August 26'!$F$5:$F$195,SMALL(IF('as of August 26'!$B$5:$B$195="YES",ROW('as of August 26'!$B$5:$B$195)-MIN(ROW('as of August 26'!$B$5:$B$195))+1),ROW(106:106))),"")</f>
        <v/>
      </c>
      <c r="H114" s="15" t="str">
        <f>IFERROR(VLOOKUP($G114,'as of August 26'!$A$5:$V$195,4,0),"")</f>
        <v/>
      </c>
      <c r="I114" s="20" t="str">
        <f>IFERROR(IF(ISBLANK(K114),"",VLOOKUP($G114,'as of August 26'!$A$5:$V$195,16,0)-J114),"")</f>
        <v/>
      </c>
      <c r="J114" s="21" t="str">
        <f>IFERROR(VLOOKUP($G114,'as of August 26'!$A$5:$V$195,13,0),"")</f>
        <v/>
      </c>
      <c r="K114" s="22" t="str">
        <f>IFERROR(VLOOKUP($G114,'as of August 26'!$A$5:$X$195,23,0),"")</f>
        <v/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" hidden="1" customHeight="1">
      <c r="A115" s="23" t="str">
        <f>IFERROR(VLOOKUP($G115,'as of August 26'!$A$5:$V$195,3,0),"")</f>
        <v/>
      </c>
      <c r="B115" s="16" t="str">
        <f>IFERROR(VLOOKUP($G115,'as of August 26'!$A$5:$V$195,5,0),"")</f>
        <v/>
      </c>
      <c r="C115" s="17" t="str">
        <f>IFERROR(VLOOKUP($G115,'as of August 26'!$A$5:$V$195,19,0),"")</f>
        <v/>
      </c>
      <c r="D115" s="15" t="str">
        <f>IFERROR(VLOOKUP($G115,'as of August 26'!$A$5:$V$195,20,0),"")</f>
        <v/>
      </c>
      <c r="E115" s="15" t="str">
        <f>IFERROR(VLOOKUP($G115,'as of August 26'!$A$5:$V$195,21,0),"")</f>
        <v/>
      </c>
      <c r="F115" s="18" t="str">
        <f>IFERROR(VLOOKUP($G115,'as of August 26'!$A$5:$V$195,8,0),"")</f>
        <v/>
      </c>
      <c r="G115" s="19" t="str">
        <f t="array" ref="G115">IFERROR(INDEX('as of August 26'!$F$5:$F$195,SMALL(IF('as of August 26'!$B$5:$B$195="YES",ROW('as of August 26'!$B$5:$B$195)-MIN(ROW('as of August 26'!$B$5:$B$195))+1),ROW(107:107))),"")</f>
        <v/>
      </c>
      <c r="H115" s="15" t="str">
        <f>IFERROR(VLOOKUP($G115,'as of August 26'!$A$5:$V$195,4,0),"")</f>
        <v/>
      </c>
      <c r="I115" s="20" t="str">
        <f>IFERROR(IF(ISBLANK(K115),"",VLOOKUP($G115,'as of August 26'!$A$5:$V$195,16,0)-J115),"")</f>
        <v/>
      </c>
      <c r="J115" s="21" t="str">
        <f>IFERROR(VLOOKUP($G115,'as of August 26'!$A$5:$V$195,13,0),"")</f>
        <v/>
      </c>
      <c r="K115" s="22" t="str">
        <f>IFERROR(VLOOKUP($G115,'as of August 26'!$A$5:$X$195,23,0),"")</f>
        <v/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" hidden="1" customHeight="1">
      <c r="A116" s="23" t="str">
        <f>IFERROR(VLOOKUP($G116,'as of August 26'!$A$5:$V$195,3,0),"")</f>
        <v/>
      </c>
      <c r="B116" s="16" t="str">
        <f>IFERROR(VLOOKUP($G116,'as of August 26'!$A$5:$V$195,5,0),"")</f>
        <v/>
      </c>
      <c r="C116" s="17" t="str">
        <f>IFERROR(VLOOKUP($G116,'as of August 26'!$A$5:$V$195,19,0),"")</f>
        <v/>
      </c>
      <c r="D116" s="15" t="str">
        <f>IFERROR(VLOOKUP($G116,'as of August 26'!$A$5:$V$195,20,0),"")</f>
        <v/>
      </c>
      <c r="E116" s="15" t="str">
        <f>IFERROR(VLOOKUP($G116,'as of August 26'!$A$5:$V$195,21,0),"")</f>
        <v/>
      </c>
      <c r="F116" s="18" t="str">
        <f>IFERROR(VLOOKUP($G116,'as of August 26'!$A$5:$V$195,8,0),"")</f>
        <v/>
      </c>
      <c r="G116" s="19" t="str">
        <f t="array" ref="G116">IFERROR(INDEX('as of August 26'!$F$5:$F$195,SMALL(IF('as of August 26'!$B$5:$B$195="YES",ROW('as of August 26'!$B$5:$B$195)-MIN(ROW('as of August 26'!$B$5:$B$195))+1),ROW(108:108))),"")</f>
        <v/>
      </c>
      <c r="H116" s="15" t="str">
        <f>IFERROR(VLOOKUP($G116,'as of August 26'!$A$5:$V$195,4,0),"")</f>
        <v/>
      </c>
      <c r="I116" s="20" t="str">
        <f>IFERROR(IF(ISBLANK(K116),"",VLOOKUP($G116,'as of August 26'!$A$5:$V$195,16,0)-J116),"")</f>
        <v/>
      </c>
      <c r="J116" s="21" t="str">
        <f>IFERROR(VLOOKUP($G116,'as of August 26'!$A$5:$V$195,13,0),"")</f>
        <v/>
      </c>
      <c r="K116" s="22" t="str">
        <f>IFERROR(VLOOKUP($G116,'as of August 26'!$A$5:$X$195,23,0),"")</f>
        <v/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" hidden="1" customHeight="1">
      <c r="A117" s="23" t="str">
        <f>IFERROR(VLOOKUP($G117,'as of August 26'!$A$5:$V$195,3,0),"")</f>
        <v/>
      </c>
      <c r="B117" s="16" t="str">
        <f>IFERROR(VLOOKUP($G117,'as of August 26'!$A$5:$V$195,5,0),"")</f>
        <v/>
      </c>
      <c r="C117" s="17" t="str">
        <f>IFERROR(VLOOKUP($G117,'as of August 26'!$A$5:$V$195,19,0),"")</f>
        <v/>
      </c>
      <c r="D117" s="15" t="str">
        <f>IFERROR(VLOOKUP($G117,'as of August 26'!$A$5:$V$195,20,0),"")</f>
        <v/>
      </c>
      <c r="E117" s="15" t="str">
        <f>IFERROR(VLOOKUP($G117,'as of August 26'!$A$5:$V$195,21,0),"")</f>
        <v/>
      </c>
      <c r="F117" s="18" t="str">
        <f>IFERROR(VLOOKUP($G117,'as of August 26'!$A$5:$V$195,8,0),"")</f>
        <v/>
      </c>
      <c r="G117" s="19" t="str">
        <f t="array" ref="G117">IFERROR(INDEX('as of August 26'!$F$5:$F$195,SMALL(IF('as of August 26'!$B$5:$B$195="YES",ROW('as of August 26'!$B$5:$B$195)-MIN(ROW('as of August 26'!$B$5:$B$195))+1),ROW(109:109))),"")</f>
        <v/>
      </c>
      <c r="H117" s="15" t="str">
        <f>IFERROR(VLOOKUP($G117,'as of August 26'!$A$5:$V$195,4,0),"")</f>
        <v/>
      </c>
      <c r="I117" s="20" t="str">
        <f>IFERROR(IF(ISBLANK(K117),"",VLOOKUP($G117,'as of August 26'!$A$5:$V$195,16,0)-J117),"")</f>
        <v/>
      </c>
      <c r="J117" s="21" t="str">
        <f>IFERROR(VLOOKUP($G117,'as of August 26'!$A$5:$V$195,13,0),"")</f>
        <v/>
      </c>
      <c r="K117" s="22" t="str">
        <f>IFERROR(VLOOKUP($G117,'as of August 26'!$A$5:$X$195,23,0),"")</f>
        <v/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" hidden="1" customHeight="1">
      <c r="A118" s="23" t="str">
        <f>IFERROR(VLOOKUP($G118,'as of August 26'!$A$5:$V$195,3,0),"")</f>
        <v/>
      </c>
      <c r="B118" s="16" t="str">
        <f>IFERROR(VLOOKUP($G118,'as of August 26'!$A$5:$V$195,5,0),"")</f>
        <v/>
      </c>
      <c r="C118" s="17" t="str">
        <f>IFERROR(VLOOKUP($G118,'as of August 26'!$A$5:$V$195,19,0),"")</f>
        <v/>
      </c>
      <c r="D118" s="15" t="str">
        <f>IFERROR(VLOOKUP($G118,'as of August 26'!$A$5:$V$195,20,0),"")</f>
        <v/>
      </c>
      <c r="E118" s="15" t="str">
        <f>IFERROR(VLOOKUP($G118,'as of August 26'!$A$5:$V$195,21,0),"")</f>
        <v/>
      </c>
      <c r="F118" s="18" t="str">
        <f>IFERROR(VLOOKUP($G118,'as of August 26'!$A$5:$V$195,8,0),"")</f>
        <v/>
      </c>
      <c r="G118" s="19" t="str">
        <f t="array" ref="G118">IFERROR(INDEX('as of August 26'!$F$5:$F$195,SMALL(IF('as of August 26'!$B$5:$B$195="YES",ROW('as of August 26'!$B$5:$B$195)-MIN(ROW('as of August 26'!$B$5:$B$195))+1),ROW(110:110))),"")</f>
        <v/>
      </c>
      <c r="H118" s="15" t="str">
        <f>IFERROR(VLOOKUP($G118,'as of August 26'!$A$5:$V$195,4,0),"")</f>
        <v/>
      </c>
      <c r="I118" s="20" t="str">
        <f>IFERROR(IF(ISBLANK(K118),"",VLOOKUP($G118,'as of August 26'!$A$5:$V$195,16,0)-J118),"")</f>
        <v/>
      </c>
      <c r="J118" s="21" t="str">
        <f>IFERROR(VLOOKUP($G118,'as of August 26'!$A$5:$V$195,13,0),"")</f>
        <v/>
      </c>
      <c r="K118" s="22" t="str">
        <f>IFERROR(VLOOKUP($G118,'as of August 26'!$A$5:$X$195,23,0),"")</f>
        <v/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" hidden="1" customHeight="1">
      <c r="A119" s="23" t="str">
        <f>IFERROR(VLOOKUP($G119,'as of August 26'!$A$5:$V$195,3,0),"")</f>
        <v/>
      </c>
      <c r="B119" s="16" t="str">
        <f>IFERROR(VLOOKUP($G119,'as of August 26'!$A$5:$V$195,5,0),"")</f>
        <v/>
      </c>
      <c r="C119" s="17" t="str">
        <f>IFERROR(VLOOKUP($G119,'as of August 26'!$A$5:$V$195,19,0),"")</f>
        <v/>
      </c>
      <c r="D119" s="15" t="str">
        <f>IFERROR(VLOOKUP($G119,'as of August 26'!$A$5:$V$195,20,0),"")</f>
        <v/>
      </c>
      <c r="E119" s="15" t="str">
        <f>IFERROR(VLOOKUP($G119,'as of August 26'!$A$5:$V$195,21,0),"")</f>
        <v/>
      </c>
      <c r="F119" s="18" t="str">
        <f>IFERROR(VLOOKUP($G119,'as of August 26'!$A$5:$V$195,8,0),"")</f>
        <v/>
      </c>
      <c r="G119" s="19" t="str">
        <f t="array" ref="G119">IFERROR(INDEX('as of August 26'!$F$5:$F$195,SMALL(IF('as of August 26'!$B$5:$B$195="YES",ROW('as of August 26'!$B$5:$B$195)-MIN(ROW('as of August 26'!$B$5:$B$195))+1),ROW(111:111))),"")</f>
        <v/>
      </c>
      <c r="H119" s="15" t="str">
        <f>IFERROR(VLOOKUP($G119,'as of August 26'!$A$5:$V$195,4,0),"")</f>
        <v/>
      </c>
      <c r="I119" s="20" t="str">
        <f>IFERROR(IF(ISBLANK(K119),"",VLOOKUP($G119,'as of August 26'!$A$5:$V$195,16,0)-J119),"")</f>
        <v/>
      </c>
      <c r="J119" s="21" t="str">
        <f>IFERROR(VLOOKUP($G119,'as of August 26'!$A$5:$V$195,13,0),"")</f>
        <v/>
      </c>
      <c r="K119" s="22" t="str">
        <f>IFERROR(VLOOKUP($G119,'as of August 26'!$A$5:$X$195,23,0),"")</f>
        <v/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hidden="1" customHeight="1">
      <c r="A120" s="23" t="str">
        <f>IFERROR(VLOOKUP($G120,'as of August 26'!$A$5:$V$195,3,0),"")</f>
        <v/>
      </c>
      <c r="B120" s="16" t="str">
        <f>IFERROR(VLOOKUP($G120,'as of August 26'!$A$5:$V$195,5,0),"")</f>
        <v/>
      </c>
      <c r="C120" s="17" t="str">
        <f>IFERROR(VLOOKUP($G120,'as of August 26'!$A$5:$V$195,19,0),"")</f>
        <v/>
      </c>
      <c r="D120" s="15" t="str">
        <f>IFERROR(VLOOKUP($G120,'as of August 26'!$A$5:$V$195,20,0),"")</f>
        <v/>
      </c>
      <c r="E120" s="15" t="str">
        <f>IFERROR(VLOOKUP($G120,'as of August 26'!$A$5:$V$195,21,0),"")</f>
        <v/>
      </c>
      <c r="F120" s="18" t="str">
        <f>IFERROR(VLOOKUP($G120,'as of August 26'!$A$5:$V$195,8,0),"")</f>
        <v/>
      </c>
      <c r="G120" s="19" t="str">
        <f t="array" ref="G120">IFERROR(INDEX('as of August 26'!$F$5:$F$195,SMALL(IF('as of August 26'!$B$5:$B$195="YES",ROW('as of August 26'!$B$5:$B$195)-MIN(ROW('as of August 26'!$B$5:$B$195))+1),ROW(112:112))),"")</f>
        <v/>
      </c>
      <c r="H120" s="15" t="str">
        <f>IFERROR(VLOOKUP($G120,'as of August 26'!$A$5:$V$195,4,0),"")</f>
        <v/>
      </c>
      <c r="I120" s="20" t="str">
        <f>IFERROR(IF(ISBLANK(K120),"",VLOOKUP($G120,'as of August 26'!$A$5:$V$195,16,0)-J120),"")</f>
        <v/>
      </c>
      <c r="J120" s="21" t="str">
        <f>IFERROR(VLOOKUP($G120,'as of August 26'!$A$5:$V$195,13,0),"")</f>
        <v/>
      </c>
      <c r="K120" s="22" t="str">
        <f>IFERROR(VLOOKUP($G120,'as of August 26'!$A$5:$X$195,23,0),"")</f>
        <v/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hidden="1" customHeight="1">
      <c r="A121" s="23" t="str">
        <f>IFERROR(VLOOKUP($G121,'as of August 26'!$A$5:$V$195,3,0),"")</f>
        <v/>
      </c>
      <c r="B121" s="16" t="str">
        <f>IFERROR(VLOOKUP($G121,'as of August 26'!$A$5:$V$195,5,0),"")</f>
        <v/>
      </c>
      <c r="C121" s="17" t="str">
        <f>IFERROR(VLOOKUP($G121,'as of August 26'!$A$5:$V$195,19,0),"")</f>
        <v/>
      </c>
      <c r="D121" s="15" t="str">
        <f>IFERROR(VLOOKUP($G121,'as of August 26'!$A$5:$V$195,20,0),"")</f>
        <v/>
      </c>
      <c r="E121" s="15" t="str">
        <f>IFERROR(VLOOKUP($G121,'as of August 26'!$A$5:$V$195,21,0),"")</f>
        <v/>
      </c>
      <c r="F121" s="18" t="str">
        <f>IFERROR(VLOOKUP($G121,'as of August 26'!$A$5:$V$195,8,0),"")</f>
        <v/>
      </c>
      <c r="G121" s="19" t="str">
        <f t="array" ref="G121">IFERROR(INDEX('as of August 26'!$F$5:$F$195,SMALL(IF('as of August 26'!$B$5:$B$195="YES",ROW('as of August 26'!$B$5:$B$195)-MIN(ROW('as of August 26'!$B$5:$B$195))+1),ROW(113:113))),"")</f>
        <v/>
      </c>
      <c r="H121" s="15" t="str">
        <f>IFERROR(VLOOKUP($G121,'as of August 26'!$A$5:$V$195,4,0),"")</f>
        <v/>
      </c>
      <c r="I121" s="20" t="str">
        <f>IFERROR(IF(ISBLANK(K121),"",VLOOKUP($G121,'as of August 26'!$A$5:$V$195,16,0)-J121),"")</f>
        <v/>
      </c>
      <c r="J121" s="21" t="str">
        <f>IFERROR(VLOOKUP($G121,'as of August 26'!$A$5:$V$195,13,0),"")</f>
        <v/>
      </c>
      <c r="K121" s="22" t="str">
        <f>IFERROR(VLOOKUP($G121,'as of August 26'!$A$5:$X$195,23,0),"")</f>
        <v/>
      </c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" hidden="1" customHeight="1">
      <c r="A122" s="23" t="str">
        <f>IFERROR(VLOOKUP($G122,'as of August 26'!$A$5:$V$195,3,0),"")</f>
        <v/>
      </c>
      <c r="B122" s="16" t="str">
        <f>IFERROR(VLOOKUP($G122,'as of August 26'!$A$5:$V$195,5,0),"")</f>
        <v/>
      </c>
      <c r="C122" s="17" t="str">
        <f>IFERROR(VLOOKUP($G122,'as of August 26'!$A$5:$V$195,19,0),"")</f>
        <v/>
      </c>
      <c r="D122" s="15" t="str">
        <f>IFERROR(VLOOKUP($G122,'as of August 26'!$A$5:$V$195,20,0),"")</f>
        <v/>
      </c>
      <c r="E122" s="15" t="str">
        <f>IFERROR(VLOOKUP($G122,'as of August 26'!$A$5:$V$195,21,0),"")</f>
        <v/>
      </c>
      <c r="F122" s="18" t="str">
        <f>IFERROR(VLOOKUP($G122,'as of August 26'!$A$5:$V$195,8,0),"")</f>
        <v/>
      </c>
      <c r="G122" s="19" t="str">
        <f t="array" ref="G122">IFERROR(INDEX('as of August 26'!$F$5:$F$195,SMALL(IF('as of August 26'!$B$5:$B$195="YES",ROW('as of August 26'!$B$5:$B$195)-MIN(ROW('as of August 26'!$B$5:$B$195))+1),ROW(114:114))),"")</f>
        <v/>
      </c>
      <c r="H122" s="15" t="str">
        <f>IFERROR(VLOOKUP($G122,'as of August 26'!$A$5:$V$195,4,0),"")</f>
        <v/>
      </c>
      <c r="I122" s="20" t="str">
        <f>IFERROR(IF(ISBLANK(K122),"",VLOOKUP($G122,'as of August 26'!$A$5:$V$195,16,0)-J122),"")</f>
        <v/>
      </c>
      <c r="J122" s="21" t="str">
        <f>IFERROR(VLOOKUP($G122,'as of August 26'!$A$5:$V$195,13,0),"")</f>
        <v/>
      </c>
      <c r="K122" s="22" t="str">
        <f>IFERROR(VLOOKUP($G122,'as of August 26'!$A$5:$X$195,23,0),"")</f>
        <v/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" hidden="1" customHeight="1">
      <c r="A123" s="23" t="str">
        <f>IFERROR(VLOOKUP($G123,'as of August 26'!$A$5:$V$195,3,0),"")</f>
        <v/>
      </c>
      <c r="B123" s="16" t="str">
        <f>IFERROR(VLOOKUP($G123,'as of August 26'!$A$5:$V$195,5,0),"")</f>
        <v/>
      </c>
      <c r="C123" s="17" t="str">
        <f>IFERROR(VLOOKUP($G123,'as of August 26'!$A$5:$V$195,19,0),"")</f>
        <v/>
      </c>
      <c r="D123" s="15" t="str">
        <f>IFERROR(VLOOKUP($G123,'as of August 26'!$A$5:$V$195,20,0),"")</f>
        <v/>
      </c>
      <c r="E123" s="15" t="str">
        <f>IFERROR(VLOOKUP($G123,'as of August 26'!$A$5:$V$195,21,0),"")</f>
        <v/>
      </c>
      <c r="F123" s="18" t="str">
        <f>IFERROR(VLOOKUP($G123,'as of August 26'!$A$5:$V$195,8,0),"")</f>
        <v/>
      </c>
      <c r="G123" s="19" t="str">
        <f t="array" ref="G123">IFERROR(INDEX('as of August 26'!$F$5:$F$195,SMALL(IF('as of August 26'!$B$5:$B$195="YES",ROW('as of August 26'!$B$5:$B$195)-MIN(ROW('as of August 26'!$B$5:$B$195))+1),ROW(115:115))),"")</f>
        <v/>
      </c>
      <c r="H123" s="15" t="str">
        <f>IFERROR(VLOOKUP($G123,'as of August 26'!$A$5:$V$195,4,0),"")</f>
        <v/>
      </c>
      <c r="I123" s="20" t="str">
        <f>IFERROR(IF(ISBLANK(K123),"",VLOOKUP($G123,'as of August 26'!$A$5:$V$195,16,0)-J123),"")</f>
        <v/>
      </c>
      <c r="J123" s="21" t="str">
        <f>IFERROR(VLOOKUP($G123,'as of August 26'!$A$5:$V$195,13,0),"")</f>
        <v/>
      </c>
      <c r="K123" s="22" t="str">
        <f>IFERROR(VLOOKUP($G123,'as of August 26'!$A$5:$X$195,23,0),"")</f>
        <v/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" hidden="1" customHeight="1">
      <c r="A124" s="23" t="str">
        <f>IFERROR(VLOOKUP($G124,'as of August 26'!$A$5:$V$195,3,0),"")</f>
        <v/>
      </c>
      <c r="B124" s="16" t="str">
        <f>IFERROR(VLOOKUP($G124,'as of August 26'!$A$5:$V$195,5,0),"")</f>
        <v/>
      </c>
      <c r="C124" s="17" t="str">
        <f>IFERROR(VLOOKUP($G124,'as of August 26'!$A$5:$V$195,19,0),"")</f>
        <v/>
      </c>
      <c r="D124" s="15" t="str">
        <f>IFERROR(VLOOKUP($G124,'as of August 26'!$A$5:$V$195,20,0),"")</f>
        <v/>
      </c>
      <c r="E124" s="15" t="str">
        <f>IFERROR(VLOOKUP($G124,'as of August 26'!$A$5:$V$195,21,0),"")</f>
        <v/>
      </c>
      <c r="F124" s="18" t="str">
        <f>IFERROR(VLOOKUP($G124,'as of August 26'!$A$5:$V$195,8,0),"")</f>
        <v/>
      </c>
      <c r="G124" s="19" t="str">
        <f t="array" ref="G124">IFERROR(INDEX('as of August 26'!$F$5:$F$195,SMALL(IF('as of August 26'!$B$5:$B$195="YES",ROW('as of August 26'!$B$5:$B$195)-MIN(ROW('as of August 26'!$B$5:$B$195))+1),ROW(116:116))),"")</f>
        <v/>
      </c>
      <c r="H124" s="15" t="str">
        <f>IFERROR(VLOOKUP($G124,'as of August 26'!$A$5:$V$195,4,0),"")</f>
        <v/>
      </c>
      <c r="I124" s="20" t="str">
        <f>IFERROR(IF(ISBLANK(K124),"",VLOOKUP($G124,'as of August 26'!$A$5:$V$195,16,0)-J124),"")</f>
        <v/>
      </c>
      <c r="J124" s="21" t="str">
        <f>IFERROR(VLOOKUP($G124,'as of August 26'!$A$5:$V$195,13,0),"")</f>
        <v/>
      </c>
      <c r="K124" s="22" t="str">
        <f>IFERROR(VLOOKUP($G124,'as of August 26'!$A$5:$X$195,23,0),"")</f>
        <v/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" hidden="1" customHeight="1">
      <c r="A125" s="23" t="str">
        <f>IFERROR(VLOOKUP($G125,'as of August 26'!$A$5:$V$195,3,0),"")</f>
        <v/>
      </c>
      <c r="B125" s="16" t="str">
        <f>IFERROR(VLOOKUP($G125,'as of August 26'!$A$5:$V$195,5,0),"")</f>
        <v/>
      </c>
      <c r="C125" s="17" t="str">
        <f>IFERROR(VLOOKUP($G125,'as of August 26'!$A$5:$V$195,19,0),"")</f>
        <v/>
      </c>
      <c r="D125" s="15" t="str">
        <f>IFERROR(VLOOKUP($G125,'as of August 26'!$A$5:$V$195,20,0),"")</f>
        <v/>
      </c>
      <c r="E125" s="15" t="str">
        <f>IFERROR(VLOOKUP($G125,'as of August 26'!$A$5:$V$195,21,0),"")</f>
        <v/>
      </c>
      <c r="F125" s="18" t="str">
        <f>IFERROR(VLOOKUP($G125,'as of August 26'!$A$5:$V$195,8,0),"")</f>
        <v/>
      </c>
      <c r="G125" s="19" t="str">
        <f t="array" ref="G125">IFERROR(INDEX('as of August 26'!$F$5:$F$195,SMALL(IF('as of August 26'!$B$5:$B$195="YES",ROW('as of August 26'!$B$5:$B$195)-MIN(ROW('as of August 26'!$B$5:$B$195))+1),ROW(117:117))),"")</f>
        <v/>
      </c>
      <c r="H125" s="15" t="str">
        <f>IFERROR(VLOOKUP($G125,'as of August 26'!$A$5:$V$195,4,0),"")</f>
        <v/>
      </c>
      <c r="I125" s="20" t="str">
        <f>IFERROR(IF(ISBLANK(K125),"",VLOOKUP($G125,'as of August 26'!$A$5:$V$195,16,0)-J125),"")</f>
        <v/>
      </c>
      <c r="J125" s="21" t="str">
        <f>IFERROR(VLOOKUP($G125,'as of August 26'!$A$5:$V$195,13,0),"")</f>
        <v/>
      </c>
      <c r="K125" s="22" t="str">
        <f>IFERROR(VLOOKUP($G125,'as of August 26'!$A$5:$X$195,23,0),"")</f>
        <v/>
      </c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" hidden="1" customHeight="1">
      <c r="A126" s="23" t="str">
        <f>IFERROR(VLOOKUP($G126,'as of August 26'!$A$5:$V$195,3,0),"")</f>
        <v/>
      </c>
      <c r="B126" s="16" t="str">
        <f>IFERROR(VLOOKUP($G126,'as of August 26'!$A$5:$V$195,5,0),"")</f>
        <v/>
      </c>
      <c r="C126" s="17" t="str">
        <f>IFERROR(VLOOKUP($G126,'as of August 26'!$A$5:$V$195,19,0),"")</f>
        <v/>
      </c>
      <c r="D126" s="15" t="str">
        <f>IFERROR(VLOOKUP($G126,'as of August 26'!$A$5:$V$195,20,0),"")</f>
        <v/>
      </c>
      <c r="E126" s="15" t="str">
        <f>IFERROR(VLOOKUP($G126,'as of August 26'!$A$5:$V$195,21,0),"")</f>
        <v/>
      </c>
      <c r="F126" s="18" t="str">
        <f>IFERROR(VLOOKUP($G126,'as of August 26'!$A$5:$V$195,8,0),"")</f>
        <v/>
      </c>
      <c r="G126" s="19" t="str">
        <f t="array" ref="G126">IFERROR(INDEX('as of August 26'!$F$5:$F$195,SMALL(IF('as of August 26'!$B$5:$B$195="YES",ROW('as of August 26'!$B$5:$B$195)-MIN(ROW('as of August 26'!$B$5:$B$195))+1),ROW(118:118))),"")</f>
        <v/>
      </c>
      <c r="H126" s="15" t="str">
        <f>IFERROR(VLOOKUP($G126,'as of August 26'!$A$5:$V$195,4,0),"")</f>
        <v/>
      </c>
      <c r="I126" s="20" t="str">
        <f>IFERROR(IF(ISBLANK(K126),"",VLOOKUP($G126,'as of August 26'!$A$5:$V$195,16,0)-J126),"")</f>
        <v/>
      </c>
      <c r="J126" s="21" t="str">
        <f>IFERROR(VLOOKUP($G126,'as of August 26'!$A$5:$V$195,13,0),"")</f>
        <v/>
      </c>
      <c r="K126" s="22" t="str">
        <f>IFERROR(VLOOKUP($G126,'as of August 26'!$A$5:$X$195,23,0),"")</f>
        <v/>
      </c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" hidden="1" customHeight="1">
      <c r="A127" s="23" t="str">
        <f>IFERROR(VLOOKUP($G127,'as of August 26'!$A$5:$V$195,3,0),"")</f>
        <v/>
      </c>
      <c r="B127" s="16" t="str">
        <f>IFERROR(VLOOKUP($G127,'as of August 26'!$A$5:$V$195,5,0),"")</f>
        <v/>
      </c>
      <c r="C127" s="17" t="str">
        <f>IFERROR(VLOOKUP($G127,'as of August 26'!$A$5:$V$195,19,0),"")</f>
        <v/>
      </c>
      <c r="D127" s="15" t="str">
        <f>IFERROR(VLOOKUP($G127,'as of August 26'!$A$5:$V$195,20,0),"")</f>
        <v/>
      </c>
      <c r="E127" s="15" t="str">
        <f>IFERROR(VLOOKUP($G127,'as of August 26'!$A$5:$V$195,21,0),"")</f>
        <v/>
      </c>
      <c r="F127" s="18" t="str">
        <f>IFERROR(VLOOKUP($G127,'as of August 26'!$A$5:$V$195,8,0),"")</f>
        <v/>
      </c>
      <c r="G127" s="19" t="str">
        <f t="array" ref="G127">IFERROR(INDEX('as of August 26'!$F$5:$F$195,SMALL(IF('as of August 26'!$B$5:$B$195="YES",ROW('as of August 26'!$B$5:$B$195)-MIN(ROW('as of August 26'!$B$5:$B$195))+1),ROW(119:119))),"")</f>
        <v/>
      </c>
      <c r="H127" s="15" t="str">
        <f>IFERROR(VLOOKUP($G127,'as of August 26'!$A$5:$V$195,4,0),"")</f>
        <v/>
      </c>
      <c r="I127" s="20" t="str">
        <f>IFERROR(IF(ISBLANK(K127),"",VLOOKUP($G127,'as of August 26'!$A$5:$V$195,16,0)-J127),"")</f>
        <v/>
      </c>
      <c r="J127" s="21" t="str">
        <f>IFERROR(VLOOKUP($G127,'as of August 26'!$A$5:$V$195,13,0),"")</f>
        <v/>
      </c>
      <c r="K127" s="22" t="str">
        <f>IFERROR(VLOOKUP($G127,'as of August 26'!$A$5:$X$195,23,0),"")</f>
        <v/>
      </c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" hidden="1" customHeight="1">
      <c r="A128" s="23" t="str">
        <f>IFERROR(VLOOKUP($G128,'as of August 26'!$A$5:$V$195,3,0),"")</f>
        <v/>
      </c>
      <c r="B128" s="16" t="str">
        <f>IFERROR(VLOOKUP($G128,'as of August 26'!$A$5:$V$195,5,0),"")</f>
        <v/>
      </c>
      <c r="C128" s="17" t="str">
        <f>IFERROR(VLOOKUP($G128,'as of August 26'!$A$5:$V$195,19,0),"")</f>
        <v/>
      </c>
      <c r="D128" s="15" t="str">
        <f>IFERROR(VLOOKUP($G128,'as of August 26'!$A$5:$V$195,20,0),"")</f>
        <v/>
      </c>
      <c r="E128" s="15" t="str">
        <f>IFERROR(VLOOKUP($G128,'as of August 26'!$A$5:$V$195,21,0),"")</f>
        <v/>
      </c>
      <c r="F128" s="18" t="str">
        <f>IFERROR(VLOOKUP($G128,'as of August 26'!$A$5:$V$195,8,0),"")</f>
        <v/>
      </c>
      <c r="G128" s="19" t="str">
        <f t="array" ref="G128">IFERROR(INDEX('as of August 26'!$F$5:$F$195,SMALL(IF('as of August 26'!$B$5:$B$195="YES",ROW('as of August 26'!$B$5:$B$195)-MIN(ROW('as of August 26'!$B$5:$B$195))+1),ROW(120:120))),"")</f>
        <v/>
      </c>
      <c r="H128" s="15" t="str">
        <f>IFERROR(VLOOKUP($G128,'as of August 26'!$A$5:$V$195,4,0),"")</f>
        <v/>
      </c>
      <c r="I128" s="20" t="str">
        <f>IFERROR(IF(ISBLANK(K128),"",VLOOKUP($G128,'as of August 26'!$A$5:$V$195,16,0)-J128),"")</f>
        <v/>
      </c>
      <c r="J128" s="21" t="str">
        <f>IFERROR(VLOOKUP($G128,'as of August 26'!$A$5:$V$195,13,0),"")</f>
        <v/>
      </c>
      <c r="K128" s="22" t="str">
        <f>IFERROR(VLOOKUP($G128,'as of August 26'!$A$5:$X$195,23,0),"")</f>
        <v/>
      </c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" hidden="1" customHeight="1">
      <c r="A129" s="23" t="str">
        <f>IFERROR(VLOOKUP($G129,'as of August 26'!$A$5:$V$195,3,0),"")</f>
        <v/>
      </c>
      <c r="B129" s="16" t="str">
        <f>IFERROR(VLOOKUP($G129,'as of August 26'!$A$5:$V$195,5,0),"")</f>
        <v/>
      </c>
      <c r="C129" s="17" t="str">
        <f>IFERROR(VLOOKUP($G129,'as of August 26'!$A$5:$V$195,19,0),"")</f>
        <v/>
      </c>
      <c r="D129" s="15" t="str">
        <f>IFERROR(VLOOKUP($G129,'as of August 26'!$A$5:$V$195,20,0),"")</f>
        <v/>
      </c>
      <c r="E129" s="15" t="str">
        <f>IFERROR(VLOOKUP($G129,'as of August 26'!$A$5:$V$195,21,0),"")</f>
        <v/>
      </c>
      <c r="F129" s="18" t="str">
        <f>IFERROR(VLOOKUP($G129,'as of August 26'!$A$5:$V$195,8,0),"")</f>
        <v/>
      </c>
      <c r="G129" s="19" t="str">
        <f t="array" ref="G129">IFERROR(INDEX('as of August 26'!$F$5:$F$195,SMALL(IF('as of August 26'!$B$5:$B$195="YES",ROW('as of August 26'!$B$5:$B$195)-MIN(ROW('as of August 26'!$B$5:$B$195))+1),ROW(121:121))),"")</f>
        <v/>
      </c>
      <c r="H129" s="15" t="str">
        <f>IFERROR(VLOOKUP($G129,'as of August 26'!$A$5:$V$195,4,0),"")</f>
        <v/>
      </c>
      <c r="I129" s="20" t="str">
        <f>IFERROR(IF(ISBLANK(K129),"",VLOOKUP($G129,'as of August 26'!$A$5:$V$195,16,0)-J129),"")</f>
        <v/>
      </c>
      <c r="J129" s="21" t="str">
        <f>IFERROR(VLOOKUP($G129,'as of August 26'!$A$5:$V$195,13,0),"")</f>
        <v/>
      </c>
      <c r="K129" s="22" t="str">
        <f>IFERROR(VLOOKUP($G129,'as of August 26'!$A$5:$X$195,23,0),"")</f>
        <v/>
      </c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" hidden="1" customHeight="1">
      <c r="A130" s="23" t="str">
        <f>IFERROR(VLOOKUP($G130,'as of August 26'!$A$5:$V$195,3,0),"")</f>
        <v/>
      </c>
      <c r="B130" s="16" t="str">
        <f>IFERROR(VLOOKUP($G130,'as of August 26'!$A$5:$V$195,5,0),"")</f>
        <v/>
      </c>
      <c r="C130" s="17" t="str">
        <f>IFERROR(VLOOKUP($G130,'as of August 26'!$A$5:$V$195,19,0),"")</f>
        <v/>
      </c>
      <c r="D130" s="15" t="str">
        <f>IFERROR(VLOOKUP($G130,'as of August 26'!$A$5:$V$195,20,0),"")</f>
        <v/>
      </c>
      <c r="E130" s="15" t="str">
        <f>IFERROR(VLOOKUP($G130,'as of August 26'!$A$5:$V$195,21,0),"")</f>
        <v/>
      </c>
      <c r="F130" s="18" t="str">
        <f>IFERROR(VLOOKUP($G130,'as of August 26'!$A$5:$V$195,8,0),"")</f>
        <v/>
      </c>
      <c r="G130" s="19" t="str">
        <f t="array" ref="G130">IFERROR(INDEX('as of August 26'!$F$5:$F$195,SMALL(IF('as of August 26'!$B$5:$B$195="YES",ROW('as of August 26'!$B$5:$B$195)-MIN(ROW('as of August 26'!$B$5:$B$195))+1),ROW(122:122))),"")</f>
        <v/>
      </c>
      <c r="H130" s="15" t="str">
        <f>IFERROR(VLOOKUP($G130,'as of August 26'!$A$5:$V$195,4,0),"")</f>
        <v/>
      </c>
      <c r="I130" s="20" t="str">
        <f>IFERROR(IF(ISBLANK(K130),"",VLOOKUP($G130,'as of August 26'!$A$5:$V$195,16,0)-J130),"")</f>
        <v/>
      </c>
      <c r="J130" s="21" t="str">
        <f>IFERROR(VLOOKUP($G130,'as of August 26'!$A$5:$V$195,13,0),"")</f>
        <v/>
      </c>
      <c r="K130" s="22" t="str">
        <f>IFERROR(VLOOKUP($G130,'as of August 26'!$A$5:$X$195,23,0),"")</f>
        <v/>
      </c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hidden="1" customHeight="1">
      <c r="A131" s="23" t="str">
        <f>IFERROR(VLOOKUP($G131,'as of August 26'!$A$5:$V$195,3,0),"")</f>
        <v/>
      </c>
      <c r="B131" s="16" t="str">
        <f>IFERROR(VLOOKUP($G131,'as of August 26'!$A$5:$V$195,5,0),"")</f>
        <v/>
      </c>
      <c r="C131" s="17" t="str">
        <f>IFERROR(VLOOKUP($G131,'as of August 26'!$A$5:$V$195,19,0),"")</f>
        <v/>
      </c>
      <c r="D131" s="15" t="str">
        <f>IFERROR(VLOOKUP($G131,'as of August 26'!$A$5:$V$195,20,0),"")</f>
        <v/>
      </c>
      <c r="E131" s="15" t="str">
        <f>IFERROR(VLOOKUP($G131,'as of August 26'!$A$5:$V$195,21,0),"")</f>
        <v/>
      </c>
      <c r="F131" s="18" t="str">
        <f>IFERROR(VLOOKUP($G131,'as of August 26'!$A$5:$V$195,8,0),"")</f>
        <v/>
      </c>
      <c r="G131" s="19" t="str">
        <f t="array" ref="G131">IFERROR(INDEX('as of August 26'!$F$5:$F$195,SMALL(IF('as of August 26'!$B$5:$B$195="YES",ROW('as of August 26'!$B$5:$B$195)-MIN(ROW('as of August 26'!$B$5:$B$195))+1),ROW(123:123))),"")</f>
        <v/>
      </c>
      <c r="H131" s="15" t="str">
        <f>IFERROR(VLOOKUP($G131,'as of August 26'!$A$5:$V$195,4,0),"")</f>
        <v/>
      </c>
      <c r="I131" s="20" t="str">
        <f>IFERROR(IF(ISBLANK(K131),"",VLOOKUP($G131,'as of August 26'!$A$5:$V$195,16,0)-J131),"")</f>
        <v/>
      </c>
      <c r="J131" s="21" t="str">
        <f>IFERROR(VLOOKUP($G131,'as of August 26'!$A$5:$V$195,13,0),"")</f>
        <v/>
      </c>
      <c r="K131" s="22" t="str">
        <f>IFERROR(VLOOKUP($G131,'as of August 26'!$A$5:$X$195,23,0),"")</f>
        <v/>
      </c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" hidden="1" customHeight="1">
      <c r="A132" s="23" t="str">
        <f>IFERROR(VLOOKUP($G132,'as of August 26'!$A$5:$V$195,3,0),"")</f>
        <v/>
      </c>
      <c r="B132" s="16" t="str">
        <f>IFERROR(VLOOKUP($G132,'as of August 26'!$A$5:$V$195,5,0),"")</f>
        <v/>
      </c>
      <c r="C132" s="17" t="str">
        <f>IFERROR(VLOOKUP($G132,'as of August 26'!$A$5:$V$195,19,0),"")</f>
        <v/>
      </c>
      <c r="D132" s="15" t="str">
        <f>IFERROR(VLOOKUP($G132,'as of August 26'!$A$5:$V$195,20,0),"")</f>
        <v/>
      </c>
      <c r="E132" s="15" t="str">
        <f>IFERROR(VLOOKUP($G132,'as of August 26'!$A$5:$V$195,21,0),"")</f>
        <v/>
      </c>
      <c r="F132" s="18" t="str">
        <f>IFERROR(VLOOKUP($G132,'as of August 26'!$A$5:$V$195,8,0),"")</f>
        <v/>
      </c>
      <c r="G132" s="19" t="str">
        <f t="array" ref="G132">IFERROR(INDEX('as of August 26'!$F$5:$F$195,SMALL(IF('as of August 26'!$B$5:$B$195="YES",ROW('as of August 26'!$B$5:$B$195)-MIN(ROW('as of August 26'!$B$5:$B$195))+1),ROW(124:124))),"")</f>
        <v/>
      </c>
      <c r="H132" s="15" t="str">
        <f>IFERROR(VLOOKUP($G132,'as of August 26'!$A$5:$V$195,4,0),"")</f>
        <v/>
      </c>
      <c r="I132" s="20" t="str">
        <f>IFERROR(IF(ISBLANK(K132),"",VLOOKUP($G132,'as of August 26'!$A$5:$V$195,16,0)-J132),"")</f>
        <v/>
      </c>
      <c r="J132" s="21" t="str">
        <f>IFERROR(VLOOKUP($G132,'as of August 26'!$A$5:$V$195,13,0),"")</f>
        <v/>
      </c>
      <c r="K132" s="22" t="str">
        <f>IFERROR(VLOOKUP($G132,'as of August 26'!$A$5:$X$195,23,0),"")</f>
        <v/>
      </c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" hidden="1" customHeight="1">
      <c r="A133" s="23" t="str">
        <f>IFERROR(VLOOKUP($G133,'as of August 26'!$A$5:$V$195,3,0),"")</f>
        <v/>
      </c>
      <c r="B133" s="16" t="str">
        <f>IFERROR(VLOOKUP($G133,'as of August 26'!$A$5:$V$195,5,0),"")</f>
        <v/>
      </c>
      <c r="C133" s="17" t="str">
        <f>IFERROR(VLOOKUP($G133,'as of August 26'!$A$5:$V$195,19,0),"")</f>
        <v/>
      </c>
      <c r="D133" s="15" t="str">
        <f>IFERROR(VLOOKUP($G133,'as of August 26'!$A$5:$V$195,20,0),"")</f>
        <v/>
      </c>
      <c r="E133" s="15" t="str">
        <f>IFERROR(VLOOKUP($G133,'as of August 26'!$A$5:$V$195,21,0),"")</f>
        <v/>
      </c>
      <c r="F133" s="18" t="str">
        <f>IFERROR(VLOOKUP($G133,'as of August 26'!$A$5:$V$195,8,0),"")</f>
        <v/>
      </c>
      <c r="G133" s="19" t="str">
        <f t="array" ref="G133">IFERROR(INDEX('as of August 26'!$F$5:$F$195,SMALL(IF('as of August 26'!$B$5:$B$195="YES",ROW('as of August 26'!$B$5:$B$195)-MIN(ROW('as of August 26'!$B$5:$B$195))+1),ROW(125:125))),"")</f>
        <v/>
      </c>
      <c r="H133" s="15" t="str">
        <f>IFERROR(VLOOKUP($G133,'as of August 26'!$A$5:$V$195,4,0),"")</f>
        <v/>
      </c>
      <c r="I133" s="20" t="str">
        <f>IFERROR(IF(ISBLANK(K133),"",VLOOKUP($G133,'as of August 26'!$A$5:$V$195,16,0)-J133),"")</f>
        <v/>
      </c>
      <c r="J133" s="21" t="str">
        <f>IFERROR(VLOOKUP($G133,'as of August 26'!$A$5:$V$195,13,0),"")</f>
        <v/>
      </c>
      <c r="K133" s="22" t="str">
        <f>IFERROR(VLOOKUP($G133,'as of August 26'!$A$5:$X$195,23,0),"")</f>
        <v/>
      </c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" hidden="1" customHeight="1">
      <c r="A134" s="23" t="str">
        <f>IFERROR(VLOOKUP($G134,'as of August 26'!$A$5:$V$195,3,0),"")</f>
        <v/>
      </c>
      <c r="B134" s="16" t="str">
        <f>IFERROR(VLOOKUP($G134,'as of August 26'!$A$5:$V$195,5,0),"")</f>
        <v/>
      </c>
      <c r="C134" s="17" t="str">
        <f>IFERROR(VLOOKUP($G134,'as of August 26'!$A$5:$V$195,19,0),"")</f>
        <v/>
      </c>
      <c r="D134" s="15" t="str">
        <f>IFERROR(VLOOKUP($G134,'as of August 26'!$A$5:$V$195,20,0),"")</f>
        <v/>
      </c>
      <c r="E134" s="15" t="str">
        <f>IFERROR(VLOOKUP($G134,'as of August 26'!$A$5:$V$195,21,0),"")</f>
        <v/>
      </c>
      <c r="F134" s="18" t="str">
        <f>IFERROR(VLOOKUP($G134,'as of August 26'!$A$5:$V$195,8,0),"")</f>
        <v/>
      </c>
      <c r="G134" s="19" t="str">
        <f t="array" ref="G134">IFERROR(INDEX('as of August 26'!$F$5:$F$195,SMALL(IF('as of August 26'!$B$5:$B$195="YES",ROW('as of August 26'!$B$5:$B$195)-MIN(ROW('as of August 26'!$B$5:$B$195))+1),ROW(126:126))),"")</f>
        <v/>
      </c>
      <c r="H134" s="15" t="str">
        <f>IFERROR(VLOOKUP($G134,'as of August 26'!$A$5:$V$195,4,0),"")</f>
        <v/>
      </c>
      <c r="I134" s="20" t="str">
        <f>IFERROR(IF(ISBLANK(K134),"",VLOOKUP($G134,'as of August 26'!$A$5:$V$195,16,0)-J134),"")</f>
        <v/>
      </c>
      <c r="J134" s="21" t="str">
        <f>IFERROR(VLOOKUP($G134,'as of August 26'!$A$5:$V$195,13,0),"")</f>
        <v/>
      </c>
      <c r="K134" s="22" t="str">
        <f>IFERROR(VLOOKUP($G134,'as of August 26'!$A$5:$X$195,23,0),"")</f>
        <v/>
      </c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" hidden="1" customHeight="1">
      <c r="A135" s="23" t="str">
        <f>IFERROR(VLOOKUP($G135,'as of August 26'!$A$5:$V$195,3,0),"")</f>
        <v/>
      </c>
      <c r="B135" s="16" t="str">
        <f>IFERROR(VLOOKUP($G135,'as of August 26'!$A$5:$V$195,5,0),"")</f>
        <v/>
      </c>
      <c r="C135" s="17" t="str">
        <f>IFERROR(VLOOKUP($G135,'as of August 26'!$A$5:$V$195,19,0),"")</f>
        <v/>
      </c>
      <c r="D135" s="15" t="str">
        <f>IFERROR(VLOOKUP($G135,'as of August 26'!$A$5:$V$195,20,0),"")</f>
        <v/>
      </c>
      <c r="E135" s="15" t="str">
        <f>IFERROR(VLOOKUP($G135,'as of August 26'!$A$5:$V$195,21,0),"")</f>
        <v/>
      </c>
      <c r="F135" s="18" t="str">
        <f>IFERROR(VLOOKUP($G135,'as of August 26'!$A$5:$V$195,8,0),"")</f>
        <v/>
      </c>
      <c r="G135" s="19" t="str">
        <f t="array" ref="G135">IFERROR(INDEX('as of August 26'!$F$5:$F$195,SMALL(IF('as of August 26'!$B$5:$B$195="YES",ROW('as of August 26'!$B$5:$B$195)-MIN(ROW('as of August 26'!$B$5:$B$195))+1),ROW(127:127))),"")</f>
        <v/>
      </c>
      <c r="H135" s="15" t="str">
        <f>IFERROR(VLOOKUP($G135,'as of August 26'!$A$5:$V$195,4,0),"")</f>
        <v/>
      </c>
      <c r="I135" s="20" t="str">
        <f>IFERROR(IF(ISBLANK(K135),"",VLOOKUP($G135,'as of August 26'!$A$5:$V$195,16,0)-J135),"")</f>
        <v/>
      </c>
      <c r="J135" s="21" t="str">
        <f>IFERROR(VLOOKUP($G135,'as of August 26'!$A$5:$V$195,13,0),"")</f>
        <v/>
      </c>
      <c r="K135" s="22" t="str">
        <f>IFERROR(VLOOKUP($G135,'as of August 26'!$A$5:$X$195,23,0),"")</f>
        <v/>
      </c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" hidden="1" customHeight="1">
      <c r="A136" s="23" t="str">
        <f>IFERROR(VLOOKUP($G136,'as of August 26'!$A$5:$V$195,3,0),"")</f>
        <v/>
      </c>
      <c r="B136" s="16" t="str">
        <f>IFERROR(VLOOKUP($G136,'as of August 26'!$A$5:$V$195,5,0),"")</f>
        <v/>
      </c>
      <c r="C136" s="17" t="str">
        <f>IFERROR(VLOOKUP($G136,'as of August 26'!$A$5:$V$195,19,0),"")</f>
        <v/>
      </c>
      <c r="D136" s="15" t="str">
        <f>IFERROR(VLOOKUP($G136,'as of August 26'!$A$5:$V$195,20,0),"")</f>
        <v/>
      </c>
      <c r="E136" s="15" t="str">
        <f>IFERROR(VLOOKUP($G136,'as of August 26'!$A$5:$V$195,21,0),"")</f>
        <v/>
      </c>
      <c r="F136" s="18" t="str">
        <f>IFERROR(VLOOKUP($G136,'as of August 26'!$A$5:$V$195,8,0),"")</f>
        <v/>
      </c>
      <c r="G136" s="19" t="str">
        <f t="array" ref="G136">IFERROR(INDEX('as of August 26'!$F$5:$F$195,SMALL(IF('as of August 26'!$B$5:$B$195="YES",ROW('as of August 26'!$B$5:$B$195)-MIN(ROW('as of August 26'!$B$5:$B$195))+1),ROW(128:128))),"")</f>
        <v/>
      </c>
      <c r="H136" s="15" t="str">
        <f>IFERROR(VLOOKUP($G136,'as of August 26'!$A$5:$V$195,4,0),"")</f>
        <v/>
      </c>
      <c r="I136" s="20" t="str">
        <f>IFERROR(IF(ISBLANK(K136),"",VLOOKUP($G136,'as of August 26'!$A$5:$V$195,16,0)-J136),"")</f>
        <v/>
      </c>
      <c r="J136" s="21" t="str">
        <f>IFERROR(VLOOKUP($G136,'as of August 26'!$A$5:$V$195,13,0),"")</f>
        <v/>
      </c>
      <c r="K136" s="22" t="str">
        <f>IFERROR(VLOOKUP($G136,'as of August 26'!$A$5:$X$195,23,0),"")</f>
        <v/>
      </c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hidden="1" customHeight="1">
      <c r="A137" s="23" t="str">
        <f>IFERROR(VLOOKUP($G137,'as of August 26'!$A$5:$V$195,3,0),"")</f>
        <v/>
      </c>
      <c r="B137" s="16" t="str">
        <f>IFERROR(VLOOKUP($G137,'as of August 26'!$A$5:$V$195,5,0),"")</f>
        <v/>
      </c>
      <c r="C137" s="17" t="str">
        <f>IFERROR(VLOOKUP($G137,'as of August 26'!$A$5:$V$195,19,0),"")</f>
        <v/>
      </c>
      <c r="D137" s="15" t="str">
        <f>IFERROR(VLOOKUP($G137,'as of August 26'!$A$5:$V$195,20,0),"")</f>
        <v/>
      </c>
      <c r="E137" s="15" t="str">
        <f>IFERROR(VLOOKUP($G137,'as of August 26'!$A$5:$V$195,21,0),"")</f>
        <v/>
      </c>
      <c r="F137" s="18" t="str">
        <f>IFERROR(VLOOKUP($G137,'as of August 26'!$A$5:$V$195,8,0),"")</f>
        <v/>
      </c>
      <c r="G137" s="19" t="str">
        <f t="array" ref="G137">IFERROR(INDEX('as of August 26'!$F$5:$F$195,SMALL(IF('as of August 26'!$B$5:$B$195="YES",ROW('as of August 26'!$B$5:$B$195)-MIN(ROW('as of August 26'!$B$5:$B$195))+1),ROW(129:129))),"")</f>
        <v/>
      </c>
      <c r="H137" s="15" t="str">
        <f>IFERROR(VLOOKUP($G137,'as of August 26'!$A$5:$V$195,4,0),"")</f>
        <v/>
      </c>
      <c r="I137" s="20" t="str">
        <f>IFERROR(IF(ISBLANK(K137),"",VLOOKUP($G137,'as of August 26'!$A$5:$V$195,16,0)-J137),"")</f>
        <v/>
      </c>
      <c r="J137" s="21" t="str">
        <f>IFERROR(VLOOKUP($G137,'as of August 26'!$A$5:$V$195,13,0),"")</f>
        <v/>
      </c>
      <c r="K137" s="22" t="str">
        <f>IFERROR(VLOOKUP($G137,'as of August 26'!$A$5:$X$195,23,0),"")</f>
        <v/>
      </c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" hidden="1" customHeight="1">
      <c r="A138" s="23" t="str">
        <f>IFERROR(VLOOKUP($G138,'as of August 26'!$A$5:$V$195,3,0),"")</f>
        <v/>
      </c>
      <c r="B138" s="16" t="str">
        <f>IFERROR(VLOOKUP($G138,'as of August 26'!$A$5:$V$195,5,0),"")</f>
        <v/>
      </c>
      <c r="C138" s="17" t="str">
        <f>IFERROR(VLOOKUP($G138,'as of August 26'!$A$5:$V$195,19,0),"")</f>
        <v/>
      </c>
      <c r="D138" s="15" t="str">
        <f>IFERROR(VLOOKUP($G138,'as of August 26'!$A$5:$V$195,20,0),"")</f>
        <v/>
      </c>
      <c r="E138" s="15" t="str">
        <f>IFERROR(VLOOKUP($G138,'as of August 26'!$A$5:$V$195,21,0),"")</f>
        <v/>
      </c>
      <c r="F138" s="18" t="str">
        <f>IFERROR(VLOOKUP($G138,'as of August 26'!$A$5:$V$195,8,0),"")</f>
        <v/>
      </c>
      <c r="G138" s="19" t="str">
        <f t="array" ref="G138">IFERROR(INDEX('as of August 26'!$F$5:$F$195,SMALL(IF('as of August 26'!$B$5:$B$195="YES",ROW('as of August 26'!$B$5:$B$195)-MIN(ROW('as of August 26'!$B$5:$B$195))+1),ROW(130:130))),"")</f>
        <v/>
      </c>
      <c r="H138" s="15" t="str">
        <f>IFERROR(VLOOKUP($G138,'as of August 26'!$A$5:$V$195,4,0),"")</f>
        <v/>
      </c>
      <c r="I138" s="20" t="str">
        <f>IFERROR(IF(ISBLANK(K138),"",VLOOKUP($G138,'as of August 26'!$A$5:$V$195,16,0)-J138),"")</f>
        <v/>
      </c>
      <c r="J138" s="21" t="str">
        <f>IFERROR(VLOOKUP($G138,'as of August 26'!$A$5:$V$195,13,0),"")</f>
        <v/>
      </c>
      <c r="K138" s="22" t="str">
        <f>IFERROR(VLOOKUP($G138,'as of August 26'!$A$5:$X$195,23,0),"")</f>
        <v/>
      </c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" hidden="1" customHeight="1">
      <c r="A139" s="23" t="str">
        <f>IFERROR(VLOOKUP($G139,'as of August 26'!$A$5:$V$195,3,0),"")</f>
        <v/>
      </c>
      <c r="B139" s="16" t="str">
        <f>IFERROR(VLOOKUP($G139,'as of August 26'!$A$5:$V$195,5,0),"")</f>
        <v/>
      </c>
      <c r="C139" s="17" t="str">
        <f>IFERROR(VLOOKUP($G139,'as of August 26'!$A$5:$V$195,19,0),"")</f>
        <v/>
      </c>
      <c r="D139" s="15" t="str">
        <f>IFERROR(VLOOKUP($G139,'as of August 26'!$A$5:$V$195,20,0),"")</f>
        <v/>
      </c>
      <c r="E139" s="15" t="str">
        <f>IFERROR(VLOOKUP($G139,'as of August 26'!$A$5:$V$195,21,0),"")</f>
        <v/>
      </c>
      <c r="F139" s="18" t="str">
        <f>IFERROR(VLOOKUP($G139,'as of August 26'!$A$5:$V$195,8,0),"")</f>
        <v/>
      </c>
      <c r="G139" s="19" t="str">
        <f t="array" ref="G139">IFERROR(INDEX('as of August 26'!$F$5:$F$195,SMALL(IF('as of August 26'!$B$5:$B$195="YES",ROW('as of August 26'!$B$5:$B$195)-MIN(ROW('as of August 26'!$B$5:$B$195))+1),ROW(131:131))),"")</f>
        <v/>
      </c>
      <c r="H139" s="15" t="str">
        <f>IFERROR(VLOOKUP($G139,'as of August 26'!$A$5:$V$195,4,0),"")</f>
        <v/>
      </c>
      <c r="I139" s="20" t="str">
        <f>IFERROR(IF(ISBLANK(K139),"",VLOOKUP($G139,'as of August 26'!$A$5:$V$195,16,0)-J139),"")</f>
        <v/>
      </c>
      <c r="J139" s="21" t="str">
        <f>IFERROR(VLOOKUP($G139,'as of August 26'!$A$5:$V$195,13,0),"")</f>
        <v/>
      </c>
      <c r="K139" s="22" t="str">
        <f>IFERROR(VLOOKUP($G139,'as of August 26'!$A$5:$X$195,23,0),"")</f>
        <v/>
      </c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" hidden="1" customHeight="1">
      <c r="A140" s="23" t="str">
        <f>IFERROR(VLOOKUP($G140,'as of August 26'!$A$5:$V$195,3,0),"")</f>
        <v/>
      </c>
      <c r="B140" s="16" t="str">
        <f>IFERROR(VLOOKUP($G140,'as of August 26'!$A$5:$V$195,5,0),"")</f>
        <v/>
      </c>
      <c r="C140" s="17" t="str">
        <f>IFERROR(VLOOKUP($G140,'as of August 26'!$A$5:$V$195,19,0),"")</f>
        <v/>
      </c>
      <c r="D140" s="15" t="str">
        <f>IFERROR(VLOOKUP($G140,'as of August 26'!$A$5:$V$195,20,0),"")</f>
        <v/>
      </c>
      <c r="E140" s="15" t="str">
        <f>IFERROR(VLOOKUP($G140,'as of August 26'!$A$5:$V$195,21,0),"")</f>
        <v/>
      </c>
      <c r="F140" s="18" t="str">
        <f>IFERROR(VLOOKUP($G140,'as of August 26'!$A$5:$V$195,8,0),"")</f>
        <v/>
      </c>
      <c r="G140" s="19" t="str">
        <f t="array" ref="G140">IFERROR(INDEX('as of August 26'!$F$5:$F$195,SMALL(IF('as of August 26'!$B$5:$B$195="YES",ROW('as of August 26'!$B$5:$B$195)-MIN(ROW('as of August 26'!$B$5:$B$195))+1),ROW(132:132))),"")</f>
        <v/>
      </c>
      <c r="H140" s="15" t="str">
        <f>IFERROR(VLOOKUP($G140,'as of August 26'!$A$5:$V$195,4,0),"")</f>
        <v/>
      </c>
      <c r="I140" s="20" t="str">
        <f>IFERROR(IF(ISBLANK(K140),"",VLOOKUP($G140,'as of August 26'!$A$5:$V$195,16,0)-J140),"")</f>
        <v/>
      </c>
      <c r="J140" s="21" t="str">
        <f>IFERROR(VLOOKUP($G140,'as of August 26'!$A$5:$V$195,13,0),"")</f>
        <v/>
      </c>
      <c r="K140" s="22" t="str">
        <f>IFERROR(VLOOKUP($G140,'as of August 26'!$A$5:$X$195,23,0),"")</f>
        <v/>
      </c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" hidden="1" customHeight="1">
      <c r="A141" s="23" t="str">
        <f>IFERROR(VLOOKUP($G141,'as of August 26'!$A$5:$V$195,3,0),"")</f>
        <v/>
      </c>
      <c r="B141" s="16" t="str">
        <f>IFERROR(VLOOKUP($G141,'as of August 26'!$A$5:$V$195,5,0),"")</f>
        <v/>
      </c>
      <c r="C141" s="17" t="str">
        <f>IFERROR(VLOOKUP($G141,'as of August 26'!$A$5:$V$195,19,0),"")</f>
        <v/>
      </c>
      <c r="D141" s="15" t="str">
        <f>IFERROR(VLOOKUP($G141,'as of August 26'!$A$5:$V$195,20,0),"")</f>
        <v/>
      </c>
      <c r="E141" s="15" t="str">
        <f>IFERROR(VLOOKUP($G141,'as of August 26'!$A$5:$V$195,21,0),"")</f>
        <v/>
      </c>
      <c r="F141" s="18" t="str">
        <f>IFERROR(VLOOKUP($G141,'as of August 26'!$A$5:$V$195,8,0),"")</f>
        <v/>
      </c>
      <c r="G141" s="19" t="str">
        <f t="array" ref="G141">IFERROR(INDEX('as of August 26'!$F$5:$F$195,SMALL(IF('as of August 26'!$B$5:$B$195="YES",ROW('as of August 26'!$B$5:$B$195)-MIN(ROW('as of August 26'!$B$5:$B$195))+1),ROW(133:133))),"")</f>
        <v/>
      </c>
      <c r="H141" s="15" t="str">
        <f>IFERROR(VLOOKUP($G141,'as of August 26'!$A$5:$V$195,4,0),"")</f>
        <v/>
      </c>
      <c r="I141" s="20" t="str">
        <f>IFERROR(IF(ISBLANK(K141),"",VLOOKUP($G141,'as of August 26'!$A$5:$V$195,16,0)-J141),"")</f>
        <v/>
      </c>
      <c r="J141" s="21" t="str">
        <f>IFERROR(VLOOKUP($G141,'as of August 26'!$A$5:$V$195,13,0),"")</f>
        <v/>
      </c>
      <c r="K141" s="22" t="str">
        <f>IFERROR(VLOOKUP($G141,'as of August 26'!$A$5:$X$195,23,0),"")</f>
        <v/>
      </c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" hidden="1" customHeight="1">
      <c r="A142" s="23" t="str">
        <f>IFERROR(VLOOKUP($G142,'as of August 26'!$A$5:$V$195,3,0),"")</f>
        <v/>
      </c>
      <c r="B142" s="16" t="str">
        <f>IFERROR(VLOOKUP($G142,'as of August 26'!$A$5:$V$195,5,0),"")</f>
        <v/>
      </c>
      <c r="C142" s="17" t="str">
        <f>IFERROR(VLOOKUP($G142,'as of August 26'!$A$5:$V$195,19,0),"")</f>
        <v/>
      </c>
      <c r="D142" s="15" t="str">
        <f>IFERROR(VLOOKUP($G142,'as of August 26'!$A$5:$V$195,20,0),"")</f>
        <v/>
      </c>
      <c r="E142" s="15" t="str">
        <f>IFERROR(VLOOKUP($G142,'as of August 26'!$A$5:$V$195,21,0),"")</f>
        <v/>
      </c>
      <c r="F142" s="18" t="str">
        <f>IFERROR(VLOOKUP($G142,'as of August 26'!$A$5:$V$195,8,0),"")</f>
        <v/>
      </c>
      <c r="G142" s="19" t="str">
        <f t="array" ref="G142">IFERROR(INDEX('as of August 26'!$F$5:$F$195,SMALL(IF('as of August 26'!$B$5:$B$195="YES",ROW('as of August 26'!$B$5:$B$195)-MIN(ROW('as of August 26'!$B$5:$B$195))+1),ROW(134:134))),"")</f>
        <v/>
      </c>
      <c r="H142" s="15" t="str">
        <f>IFERROR(VLOOKUP($G142,'as of August 26'!$A$5:$V$195,4,0),"")</f>
        <v/>
      </c>
      <c r="I142" s="20" t="str">
        <f>IFERROR(IF(ISBLANK(K142),"",VLOOKUP($G142,'as of August 26'!$A$5:$V$195,16,0)-J142),"")</f>
        <v/>
      </c>
      <c r="J142" s="21" t="str">
        <f>IFERROR(VLOOKUP($G142,'as of August 26'!$A$5:$V$195,13,0),"")</f>
        <v/>
      </c>
      <c r="K142" s="22" t="str">
        <f>IFERROR(VLOOKUP($G142,'as of August 26'!$A$5:$X$195,23,0),"")</f>
        <v/>
      </c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" hidden="1" customHeight="1">
      <c r="A143" s="23" t="str">
        <f>IFERROR(VLOOKUP($G143,'as of August 26'!$A$5:$V$195,3,0),"")</f>
        <v/>
      </c>
      <c r="B143" s="16" t="str">
        <f>IFERROR(VLOOKUP($G143,'as of August 26'!$A$5:$V$195,5,0),"")</f>
        <v/>
      </c>
      <c r="C143" s="17" t="str">
        <f>IFERROR(VLOOKUP($G143,'as of August 26'!$A$5:$V$195,19,0),"")</f>
        <v/>
      </c>
      <c r="D143" s="15" t="str">
        <f>IFERROR(VLOOKUP($G143,'as of August 26'!$A$5:$V$195,20,0),"")</f>
        <v/>
      </c>
      <c r="E143" s="15" t="str">
        <f>IFERROR(VLOOKUP($G143,'as of August 26'!$A$5:$V$195,21,0),"")</f>
        <v/>
      </c>
      <c r="F143" s="18" t="str">
        <f>IFERROR(VLOOKUP($G143,'as of August 26'!$A$5:$V$195,8,0),"")</f>
        <v/>
      </c>
      <c r="G143" s="19" t="str">
        <f t="array" ref="G143">IFERROR(INDEX('as of August 26'!$F$5:$F$195,SMALL(IF('as of August 26'!$B$5:$B$195="YES",ROW('as of August 26'!$B$5:$B$195)-MIN(ROW('as of August 26'!$B$5:$B$195))+1),ROW(135:135))),"")</f>
        <v/>
      </c>
      <c r="H143" s="15" t="str">
        <f>IFERROR(VLOOKUP($G143,'as of August 26'!$A$5:$V$195,4,0),"")</f>
        <v/>
      </c>
      <c r="I143" s="20" t="str">
        <f>IFERROR(IF(ISBLANK(K143),"",VLOOKUP($G143,'as of August 26'!$A$5:$V$195,16,0)-J143),"")</f>
        <v/>
      </c>
      <c r="J143" s="21" t="str">
        <f>IFERROR(VLOOKUP($G143,'as of August 26'!$A$5:$V$195,13,0),"")</f>
        <v/>
      </c>
      <c r="K143" s="22" t="str">
        <f>IFERROR(VLOOKUP($G143,'as of August 26'!$A$5:$X$195,23,0),"")</f>
        <v/>
      </c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" hidden="1" customHeight="1">
      <c r="A144" s="23" t="str">
        <f>IFERROR(VLOOKUP($G144,'as of August 26'!$A$5:$V$195,3,0),"")</f>
        <v/>
      </c>
      <c r="B144" s="16" t="str">
        <f>IFERROR(VLOOKUP($G144,'as of August 26'!$A$5:$V$195,5,0),"")</f>
        <v/>
      </c>
      <c r="C144" s="17" t="str">
        <f>IFERROR(VLOOKUP($G144,'as of August 26'!$A$5:$V$195,19,0),"")</f>
        <v/>
      </c>
      <c r="D144" s="15" t="str">
        <f>IFERROR(VLOOKUP($G144,'as of August 26'!$A$5:$V$195,20,0),"")</f>
        <v/>
      </c>
      <c r="E144" s="15" t="str">
        <f>IFERROR(VLOOKUP($G144,'as of August 26'!$A$5:$V$195,21,0),"")</f>
        <v/>
      </c>
      <c r="F144" s="18" t="str">
        <f>IFERROR(VLOOKUP($G144,'as of August 26'!$A$5:$V$195,8,0),"")</f>
        <v/>
      </c>
      <c r="G144" s="19" t="str">
        <f t="array" ref="G144">IFERROR(INDEX('as of August 26'!$F$5:$F$195,SMALL(IF('as of August 26'!$B$5:$B$195="YES",ROW('as of August 26'!$B$5:$B$195)-MIN(ROW('as of August 26'!$B$5:$B$195))+1),ROW(136:136))),"")</f>
        <v/>
      </c>
      <c r="H144" s="15" t="str">
        <f>IFERROR(VLOOKUP($G144,'as of August 26'!$A$5:$V$195,4,0),"")</f>
        <v/>
      </c>
      <c r="I144" s="20" t="str">
        <f>IFERROR(IF(ISBLANK(K144),"",VLOOKUP($G144,'as of August 26'!$A$5:$V$195,16,0)-J144),"")</f>
        <v/>
      </c>
      <c r="J144" s="21" t="str">
        <f>IFERROR(VLOOKUP($G144,'as of August 26'!$A$5:$V$195,13,0),"")</f>
        <v/>
      </c>
      <c r="K144" s="22" t="str">
        <f>IFERROR(VLOOKUP($G144,'as of August 26'!$A$5:$X$195,23,0),"")</f>
        <v/>
      </c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" hidden="1" customHeight="1">
      <c r="A145" s="23" t="str">
        <f>IFERROR(VLOOKUP($G145,'as of August 26'!$A$5:$V$195,3,0),"")</f>
        <v/>
      </c>
      <c r="B145" s="16" t="str">
        <f>IFERROR(VLOOKUP($G145,'as of August 26'!$A$5:$V$195,5,0),"")</f>
        <v/>
      </c>
      <c r="C145" s="17" t="str">
        <f>IFERROR(VLOOKUP($G145,'as of August 26'!$A$5:$V$195,19,0),"")</f>
        <v/>
      </c>
      <c r="D145" s="15" t="str">
        <f>IFERROR(VLOOKUP($G145,'as of August 26'!$A$5:$V$195,20,0),"")</f>
        <v/>
      </c>
      <c r="E145" s="15" t="str">
        <f>IFERROR(VLOOKUP($G145,'as of August 26'!$A$5:$V$195,21,0),"")</f>
        <v/>
      </c>
      <c r="F145" s="18" t="str">
        <f>IFERROR(VLOOKUP($G145,'as of August 26'!$A$5:$V$195,8,0),"")</f>
        <v/>
      </c>
      <c r="G145" s="19" t="str">
        <f t="array" ref="G145">IFERROR(INDEX('as of August 26'!$F$5:$F$195,SMALL(IF('as of August 26'!$B$5:$B$195="YES",ROW('as of August 26'!$B$5:$B$195)-MIN(ROW('as of August 26'!$B$5:$B$195))+1),ROW(137:137))),"")</f>
        <v/>
      </c>
      <c r="H145" s="15" t="str">
        <f>IFERROR(VLOOKUP($G145,'as of August 26'!$A$5:$V$195,4,0),"")</f>
        <v/>
      </c>
      <c r="I145" s="20" t="str">
        <f>IFERROR(IF(ISBLANK(K145),"",VLOOKUP($G145,'as of August 26'!$A$5:$V$195,16,0)-J145),"")</f>
        <v/>
      </c>
      <c r="J145" s="21" t="str">
        <f>IFERROR(VLOOKUP($G145,'as of August 26'!$A$5:$V$195,13,0),"")</f>
        <v/>
      </c>
      <c r="K145" s="22" t="str">
        <f>IFERROR(VLOOKUP($G145,'as of August 26'!$A$5:$X$195,23,0),"")</f>
        <v/>
      </c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" hidden="1" customHeight="1">
      <c r="A146" s="23" t="str">
        <f>IFERROR(VLOOKUP($G146,'as of August 26'!$A$5:$V$195,3,0),"")</f>
        <v/>
      </c>
      <c r="B146" s="16" t="str">
        <f>IFERROR(VLOOKUP($G146,'as of August 26'!$A$5:$V$195,5,0),"")</f>
        <v/>
      </c>
      <c r="C146" s="17" t="str">
        <f>IFERROR(VLOOKUP($G146,'as of August 26'!$A$5:$V$195,19,0),"")</f>
        <v/>
      </c>
      <c r="D146" s="15" t="str">
        <f>IFERROR(VLOOKUP($G146,'as of August 26'!$A$5:$V$195,20,0),"")</f>
        <v/>
      </c>
      <c r="E146" s="15" t="str">
        <f>IFERROR(VLOOKUP($G146,'as of August 26'!$A$5:$V$195,21,0),"")</f>
        <v/>
      </c>
      <c r="F146" s="18" t="str">
        <f>IFERROR(VLOOKUP($G146,'as of August 26'!$A$5:$V$195,8,0),"")</f>
        <v/>
      </c>
      <c r="G146" s="19" t="str">
        <f t="array" ref="G146">IFERROR(INDEX('as of August 26'!$F$5:$F$195,SMALL(IF('as of August 26'!$B$5:$B$195="YES",ROW('as of August 26'!$B$5:$B$195)-MIN(ROW('as of August 26'!$B$5:$B$195))+1),ROW(138:138))),"")</f>
        <v/>
      </c>
      <c r="H146" s="15" t="str">
        <f>IFERROR(VLOOKUP($G146,'as of August 26'!$A$5:$V$195,4,0),"")</f>
        <v/>
      </c>
      <c r="I146" s="20" t="str">
        <f>IFERROR(IF(ISBLANK(K146),"",VLOOKUP($G146,'as of August 26'!$A$5:$V$195,16,0)-J146),"")</f>
        <v/>
      </c>
      <c r="J146" s="21" t="str">
        <f>IFERROR(VLOOKUP($G146,'as of August 26'!$A$5:$V$195,13,0),"")</f>
        <v/>
      </c>
      <c r="K146" s="22" t="str">
        <f>IFERROR(VLOOKUP($G146,'as of August 26'!$A$5:$X$195,23,0),"")</f>
        <v/>
      </c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" hidden="1" customHeight="1">
      <c r="A147" s="23" t="str">
        <f>IFERROR(VLOOKUP($G147,'as of August 26'!$A$5:$V$195,3,0),"")</f>
        <v/>
      </c>
      <c r="B147" s="16" t="str">
        <f>IFERROR(VLOOKUP($G147,'as of August 26'!$A$5:$V$195,5,0),"")</f>
        <v/>
      </c>
      <c r="C147" s="17" t="str">
        <f>IFERROR(VLOOKUP($G147,'as of August 26'!$A$5:$V$195,19,0),"")</f>
        <v/>
      </c>
      <c r="D147" s="15" t="str">
        <f>IFERROR(VLOOKUP($G147,'as of August 26'!$A$5:$V$195,20,0),"")</f>
        <v/>
      </c>
      <c r="E147" s="15" t="str">
        <f>IFERROR(VLOOKUP($G147,'as of August 26'!$A$5:$V$195,21,0),"")</f>
        <v/>
      </c>
      <c r="F147" s="18" t="str">
        <f>IFERROR(VLOOKUP($G147,'as of August 26'!$A$5:$V$195,8,0),"")</f>
        <v/>
      </c>
      <c r="G147" s="19" t="str">
        <f t="array" ref="G147">IFERROR(INDEX('as of August 26'!$F$5:$F$195,SMALL(IF('as of August 26'!$B$5:$B$195="YES",ROW('as of August 26'!$B$5:$B$195)-MIN(ROW('as of August 26'!$B$5:$B$195))+1),ROW(139:139))),"")</f>
        <v/>
      </c>
      <c r="H147" s="15" t="str">
        <f>IFERROR(VLOOKUP($G147,'as of August 26'!$A$5:$V$195,4,0),"")</f>
        <v/>
      </c>
      <c r="I147" s="20" t="str">
        <f>IFERROR(IF(ISBLANK(K147),"",VLOOKUP($G147,'as of August 26'!$A$5:$V$195,16,0)-J147),"")</f>
        <v/>
      </c>
      <c r="J147" s="21" t="str">
        <f>IFERROR(VLOOKUP($G147,'as of August 26'!$A$5:$V$195,13,0),"")</f>
        <v/>
      </c>
      <c r="K147" s="22" t="str">
        <f>IFERROR(VLOOKUP($G147,'as of August 26'!$A$5:$X$195,23,0),"")</f>
        <v/>
      </c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" hidden="1" customHeight="1">
      <c r="A148" s="23" t="str">
        <f>IFERROR(VLOOKUP($G148,'as of August 26'!$A$5:$V$195,3,0),"")</f>
        <v/>
      </c>
      <c r="B148" s="16" t="str">
        <f>IFERROR(VLOOKUP($G148,'as of August 26'!$A$5:$V$195,5,0),"")</f>
        <v/>
      </c>
      <c r="C148" s="17" t="str">
        <f>IFERROR(VLOOKUP($G148,'as of August 26'!$A$5:$V$195,19,0),"")</f>
        <v/>
      </c>
      <c r="D148" s="15" t="str">
        <f>IFERROR(VLOOKUP($G148,'as of August 26'!$A$5:$V$195,20,0),"")</f>
        <v/>
      </c>
      <c r="E148" s="15" t="str">
        <f>IFERROR(VLOOKUP($G148,'as of August 26'!$A$5:$V$195,21,0),"")</f>
        <v/>
      </c>
      <c r="F148" s="18" t="str">
        <f>IFERROR(VLOOKUP($G148,'as of August 26'!$A$5:$V$195,8,0),"")</f>
        <v/>
      </c>
      <c r="G148" s="19" t="str">
        <f t="array" ref="G148">IFERROR(INDEX('as of August 26'!$F$5:$F$195,SMALL(IF('as of August 26'!$B$5:$B$195="YES",ROW('as of August 26'!$B$5:$B$195)-MIN(ROW('as of August 26'!$B$5:$B$195))+1),ROW(140:140))),"")</f>
        <v/>
      </c>
      <c r="H148" s="15" t="str">
        <f>IFERROR(VLOOKUP($G148,'as of August 26'!$A$5:$V$195,4,0),"")</f>
        <v/>
      </c>
      <c r="I148" s="20" t="str">
        <f>IFERROR(IF(ISBLANK(K148),"",VLOOKUP($G148,'as of August 26'!$A$5:$V$195,16,0)-J148),"")</f>
        <v/>
      </c>
      <c r="J148" s="21" t="str">
        <f>IFERROR(VLOOKUP($G148,'as of August 26'!$A$5:$V$195,13,0),"")</f>
        <v/>
      </c>
      <c r="K148" s="22" t="str">
        <f>IFERROR(VLOOKUP($G148,'as of August 26'!$A$5:$X$195,23,0),"")</f>
        <v/>
      </c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" hidden="1" customHeight="1">
      <c r="A149" s="23" t="str">
        <f>IFERROR(VLOOKUP($G149,'as of August 26'!$A$5:$V$195,3,0),"")</f>
        <v/>
      </c>
      <c r="B149" s="16" t="str">
        <f>IFERROR(VLOOKUP($G149,'as of August 26'!$A$5:$V$195,5,0),"")</f>
        <v/>
      </c>
      <c r="C149" s="17" t="str">
        <f>IFERROR(VLOOKUP($G149,'as of August 26'!$A$5:$V$195,19,0),"")</f>
        <v/>
      </c>
      <c r="D149" s="15" t="str">
        <f>IFERROR(VLOOKUP($G149,'as of August 26'!$A$5:$V$195,20,0),"")</f>
        <v/>
      </c>
      <c r="E149" s="15" t="str">
        <f>IFERROR(VLOOKUP($G149,'as of August 26'!$A$5:$V$195,21,0),"")</f>
        <v/>
      </c>
      <c r="F149" s="18" t="str">
        <f>IFERROR(VLOOKUP($G149,'as of August 26'!$A$5:$V$195,8,0),"")</f>
        <v/>
      </c>
      <c r="G149" s="19" t="str">
        <f t="array" ref="G149">IFERROR(INDEX('as of August 26'!$F$5:$F$195,SMALL(IF('as of August 26'!$B$5:$B$195="YES",ROW('as of August 26'!$B$5:$B$195)-MIN(ROW('as of August 26'!$B$5:$B$195))+1),ROW(141:141))),"")</f>
        <v/>
      </c>
      <c r="H149" s="15" t="str">
        <f>IFERROR(VLOOKUP($G149,'as of August 26'!$A$5:$V$195,4,0),"")</f>
        <v/>
      </c>
      <c r="I149" s="20" t="str">
        <f>IFERROR(IF(ISBLANK(K149),"",VLOOKUP($G149,'as of August 26'!$A$5:$V$195,16,0)-J149),"")</f>
        <v/>
      </c>
      <c r="J149" s="21" t="str">
        <f>IFERROR(VLOOKUP($G149,'as of August 26'!$A$5:$V$195,13,0),"")</f>
        <v/>
      </c>
      <c r="K149" s="22" t="str">
        <f>IFERROR(VLOOKUP($G149,'as of August 26'!$A$5:$X$195,23,0),"")</f>
        <v/>
      </c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" hidden="1" customHeight="1">
      <c r="A150" s="23" t="str">
        <f>IFERROR(VLOOKUP($G150,'as of August 26'!$A$5:$V$195,3,0),"")</f>
        <v/>
      </c>
      <c r="B150" s="16" t="str">
        <f>IFERROR(VLOOKUP($G150,'as of August 26'!$A$5:$V$195,5,0),"")</f>
        <v/>
      </c>
      <c r="C150" s="17" t="str">
        <f>IFERROR(VLOOKUP($G150,'as of August 26'!$A$5:$V$195,19,0),"")</f>
        <v/>
      </c>
      <c r="D150" s="15" t="str">
        <f>IFERROR(VLOOKUP($G150,'as of August 26'!$A$5:$V$195,20,0),"")</f>
        <v/>
      </c>
      <c r="E150" s="15" t="str">
        <f>IFERROR(VLOOKUP($G150,'as of August 26'!$A$5:$V$195,21,0),"")</f>
        <v/>
      </c>
      <c r="F150" s="18" t="str">
        <f>IFERROR(VLOOKUP($G150,'as of August 26'!$A$5:$V$195,8,0),"")</f>
        <v/>
      </c>
      <c r="G150" s="19" t="str">
        <f t="array" ref="G150">IFERROR(INDEX('as of August 26'!$F$5:$F$195,SMALL(IF('as of August 26'!$B$5:$B$195="YES",ROW('as of August 26'!$B$5:$B$195)-MIN(ROW('as of August 26'!$B$5:$B$195))+1),ROW(142:142))),"")</f>
        <v/>
      </c>
      <c r="H150" s="15" t="str">
        <f>IFERROR(VLOOKUP($G150,'as of August 26'!$A$5:$V$195,4,0),"")</f>
        <v/>
      </c>
      <c r="I150" s="20" t="str">
        <f>IFERROR(IF(ISBLANK(K150),"",VLOOKUP($G150,'as of August 26'!$A$5:$V$195,16,0)-J150),"")</f>
        <v/>
      </c>
      <c r="J150" s="21" t="str">
        <f>IFERROR(VLOOKUP($G150,'as of August 26'!$A$5:$V$195,13,0),"")</f>
        <v/>
      </c>
      <c r="K150" s="22" t="str">
        <f>IFERROR(VLOOKUP($G150,'as of August 26'!$A$5:$X$195,23,0),"")</f>
        <v/>
      </c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4"/>
      <c r="B151" s="25"/>
      <c r="C151" s="26"/>
      <c r="D151" s="26"/>
      <c r="E151" s="26"/>
      <c r="F151" s="27"/>
      <c r="G151" s="28"/>
      <c r="H151" s="29"/>
      <c r="I151" s="30"/>
      <c r="J151" s="3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3.25" customHeight="1">
      <c r="A152" s="32"/>
      <c r="B152" s="33"/>
      <c r="C152" s="32"/>
      <c r="D152" s="32"/>
      <c r="E152" s="32"/>
      <c r="F152" s="34" t="s">
        <v>15</v>
      </c>
      <c r="G152" s="35"/>
      <c r="H152" s="36"/>
      <c r="I152" s="37">
        <f t="shared" ref="I152:J152" si="0">SUM(I9:I150)</f>
        <v>0</v>
      </c>
      <c r="J152" s="38">
        <f t="shared" si="0"/>
        <v>0</v>
      </c>
      <c r="K152" s="1"/>
      <c r="L152" s="1"/>
      <c r="M152" s="39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>
      <c r="A153" s="40"/>
      <c r="B153" s="41"/>
      <c r="C153" s="40"/>
      <c r="D153" s="40"/>
      <c r="E153" s="40"/>
      <c r="F153" s="1"/>
      <c r="G153" s="42"/>
      <c r="H153" s="1"/>
      <c r="I153" s="4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" customHeight="1">
      <c r="A154" s="40"/>
      <c r="B154" s="41"/>
      <c r="C154" s="44"/>
      <c r="D154" s="44"/>
      <c r="E154" s="44"/>
      <c r="F154" s="1"/>
      <c r="G154" s="42"/>
      <c r="H154" s="1"/>
      <c r="I154" s="1"/>
      <c r="J154" s="39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41"/>
      <c r="C155" s="44"/>
      <c r="D155" s="44"/>
      <c r="E155" s="44"/>
      <c r="F155" s="1"/>
      <c r="G155" s="4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41"/>
      <c r="C156" s="44"/>
      <c r="D156" s="44"/>
      <c r="E156" s="44"/>
      <c r="F156" s="1"/>
      <c r="G156" s="42"/>
      <c r="H156" s="1"/>
      <c r="I156" s="1"/>
      <c r="J156" s="39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41"/>
      <c r="C157" s="44"/>
      <c r="D157" s="44"/>
      <c r="E157" s="44"/>
      <c r="F157" s="1"/>
      <c r="G157" s="4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41"/>
      <c r="C158" s="44"/>
      <c r="D158" s="44"/>
      <c r="E158" s="44"/>
      <c r="F158" s="1"/>
      <c r="G158" s="4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41"/>
      <c r="C159" s="44"/>
      <c r="D159" s="44"/>
      <c r="E159" s="44"/>
      <c r="F159" s="1"/>
      <c r="G159" s="4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41"/>
      <c r="C160" s="44"/>
      <c r="D160" s="44"/>
      <c r="E160" s="44"/>
      <c r="F160" s="1"/>
      <c r="G160" s="4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41"/>
      <c r="C161" s="44"/>
      <c r="D161" s="44"/>
      <c r="E161" s="44"/>
      <c r="F161" s="1"/>
      <c r="G161" s="4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41"/>
      <c r="C162" s="44"/>
      <c r="D162" s="44"/>
      <c r="E162" s="44"/>
      <c r="F162" s="1"/>
      <c r="G162" s="4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41"/>
      <c r="C163" s="44"/>
      <c r="D163" s="44"/>
      <c r="E163" s="44"/>
      <c r="F163" s="1"/>
      <c r="G163" s="4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41"/>
      <c r="C164" s="44"/>
      <c r="D164" s="44"/>
      <c r="E164" s="44"/>
      <c r="F164" s="1"/>
      <c r="G164" s="4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41"/>
      <c r="C165" s="44"/>
      <c r="D165" s="44"/>
      <c r="E165" s="44"/>
      <c r="F165" s="1"/>
      <c r="G165" s="4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41"/>
      <c r="C166" s="44"/>
      <c r="D166" s="44"/>
      <c r="E166" s="44"/>
      <c r="F166" s="1"/>
      <c r="G166" s="4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41"/>
      <c r="C167" s="44"/>
      <c r="D167" s="44"/>
      <c r="E167" s="44"/>
      <c r="F167" s="1"/>
      <c r="G167" s="4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41"/>
      <c r="C168" s="44"/>
      <c r="D168" s="44"/>
      <c r="E168" s="44"/>
      <c r="F168" s="1"/>
      <c r="G168" s="4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41"/>
      <c r="C169" s="44"/>
      <c r="D169" s="44"/>
      <c r="E169" s="44"/>
      <c r="F169" s="1"/>
      <c r="G169" s="4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41"/>
      <c r="C170" s="44"/>
      <c r="D170" s="44"/>
      <c r="E170" s="44"/>
      <c r="F170" s="1"/>
      <c r="G170" s="4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41"/>
      <c r="C171" s="44"/>
      <c r="D171" s="44"/>
      <c r="E171" s="44"/>
      <c r="F171" s="1"/>
      <c r="G171" s="4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41"/>
      <c r="C172" s="44"/>
      <c r="D172" s="44"/>
      <c r="E172" s="44"/>
      <c r="F172" s="1"/>
      <c r="G172" s="4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41"/>
      <c r="C173" s="44"/>
      <c r="D173" s="44"/>
      <c r="E173" s="44"/>
      <c r="F173" s="1"/>
      <c r="G173" s="4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41"/>
      <c r="C174" s="44"/>
      <c r="D174" s="44"/>
      <c r="E174" s="44"/>
      <c r="F174" s="1"/>
      <c r="G174" s="4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41"/>
      <c r="C175" s="44"/>
      <c r="D175" s="44"/>
      <c r="E175" s="44"/>
      <c r="F175" s="1"/>
      <c r="G175" s="4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41"/>
      <c r="C176" s="44"/>
      <c r="D176" s="44"/>
      <c r="E176" s="44"/>
      <c r="F176" s="1"/>
      <c r="G176" s="4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41"/>
      <c r="C177" s="44"/>
      <c r="D177" s="44"/>
      <c r="E177" s="44"/>
      <c r="F177" s="1"/>
      <c r="G177" s="4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41"/>
      <c r="C178" s="44"/>
      <c r="D178" s="44"/>
      <c r="E178" s="44"/>
      <c r="F178" s="1"/>
      <c r="G178" s="4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41"/>
      <c r="C179" s="44"/>
      <c r="D179" s="44"/>
      <c r="E179" s="44"/>
      <c r="F179" s="1"/>
      <c r="G179" s="4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41"/>
      <c r="C180" s="44"/>
      <c r="D180" s="44"/>
      <c r="E180" s="44"/>
      <c r="F180" s="1"/>
      <c r="G180" s="4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41"/>
      <c r="C181" s="44"/>
      <c r="D181" s="44"/>
      <c r="E181" s="44"/>
      <c r="F181" s="1"/>
      <c r="G181" s="4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41"/>
      <c r="C182" s="44"/>
      <c r="D182" s="44"/>
      <c r="E182" s="44"/>
      <c r="F182" s="1"/>
      <c r="G182" s="4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41"/>
      <c r="C183" s="44"/>
      <c r="D183" s="44"/>
      <c r="E183" s="44"/>
      <c r="F183" s="1"/>
      <c r="G183" s="4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41"/>
      <c r="C184" s="44"/>
      <c r="D184" s="44"/>
      <c r="E184" s="44"/>
      <c r="F184" s="1"/>
      <c r="G184" s="4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41"/>
      <c r="C185" s="44"/>
      <c r="D185" s="44"/>
      <c r="E185" s="44"/>
      <c r="F185" s="1"/>
      <c r="G185" s="4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41"/>
      <c r="C186" s="44"/>
      <c r="D186" s="44"/>
      <c r="E186" s="44"/>
      <c r="F186" s="1"/>
      <c r="G186" s="4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41"/>
      <c r="C187" s="44"/>
      <c r="D187" s="44"/>
      <c r="E187" s="44"/>
      <c r="F187" s="1"/>
      <c r="G187" s="4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41"/>
      <c r="C188" s="44"/>
      <c r="D188" s="44"/>
      <c r="E188" s="44"/>
      <c r="F188" s="1"/>
      <c r="G188" s="4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41"/>
      <c r="C189" s="44"/>
      <c r="D189" s="44"/>
      <c r="E189" s="44"/>
      <c r="F189" s="1"/>
      <c r="G189" s="4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41"/>
      <c r="C190" s="44"/>
      <c r="D190" s="44"/>
      <c r="E190" s="44"/>
      <c r="F190" s="1"/>
      <c r="G190" s="4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41"/>
      <c r="C191" s="44"/>
      <c r="D191" s="44"/>
      <c r="E191" s="44"/>
      <c r="F191" s="1"/>
      <c r="G191" s="4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41"/>
      <c r="C192" s="44"/>
      <c r="D192" s="44"/>
      <c r="E192" s="44"/>
      <c r="F192" s="1"/>
      <c r="G192" s="4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41"/>
      <c r="C193" s="44"/>
      <c r="D193" s="44"/>
      <c r="E193" s="44"/>
      <c r="F193" s="1"/>
      <c r="G193" s="4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41"/>
      <c r="C194" s="44"/>
      <c r="D194" s="44"/>
      <c r="E194" s="44"/>
      <c r="F194" s="1"/>
      <c r="G194" s="4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41"/>
      <c r="C195" s="44"/>
      <c r="D195" s="44"/>
      <c r="E195" s="44"/>
      <c r="F195" s="1"/>
      <c r="G195" s="4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41"/>
      <c r="C196" s="44"/>
      <c r="D196" s="44"/>
      <c r="E196" s="44"/>
      <c r="F196" s="1"/>
      <c r="G196" s="4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41"/>
      <c r="C197" s="44"/>
      <c r="D197" s="44"/>
      <c r="E197" s="44"/>
      <c r="F197" s="1"/>
      <c r="G197" s="4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41"/>
      <c r="C198" s="44"/>
      <c r="D198" s="44"/>
      <c r="E198" s="44"/>
      <c r="F198" s="1"/>
      <c r="G198" s="4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41"/>
      <c r="C199" s="44"/>
      <c r="D199" s="44"/>
      <c r="E199" s="44"/>
      <c r="F199" s="1"/>
      <c r="G199" s="4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41"/>
      <c r="C200" s="44"/>
      <c r="D200" s="44"/>
      <c r="E200" s="44"/>
      <c r="F200" s="1"/>
      <c r="G200" s="4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41"/>
      <c r="C201" s="44"/>
      <c r="D201" s="44"/>
      <c r="E201" s="44"/>
      <c r="F201" s="1"/>
      <c r="G201" s="4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41"/>
      <c r="C202" s="44"/>
      <c r="D202" s="44"/>
      <c r="E202" s="44"/>
      <c r="F202" s="1"/>
      <c r="G202" s="4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41"/>
      <c r="C203" s="44"/>
      <c r="D203" s="44"/>
      <c r="E203" s="44"/>
      <c r="F203" s="1"/>
      <c r="G203" s="4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41"/>
      <c r="C204" s="44"/>
      <c r="D204" s="44"/>
      <c r="E204" s="44"/>
      <c r="F204" s="1"/>
      <c r="G204" s="4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41"/>
      <c r="C205" s="44"/>
      <c r="D205" s="44"/>
      <c r="E205" s="44"/>
      <c r="F205" s="1"/>
      <c r="G205" s="4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41"/>
      <c r="C206" s="44"/>
      <c r="D206" s="44"/>
      <c r="E206" s="44"/>
      <c r="F206" s="1"/>
      <c r="G206" s="4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41"/>
      <c r="C207" s="44"/>
      <c r="D207" s="44"/>
      <c r="E207" s="44"/>
      <c r="F207" s="1"/>
      <c r="G207" s="4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41"/>
      <c r="C208" s="44"/>
      <c r="D208" s="44"/>
      <c r="E208" s="44"/>
      <c r="F208" s="1"/>
      <c r="G208" s="4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41"/>
      <c r="C209" s="44"/>
      <c r="D209" s="44"/>
      <c r="E209" s="44"/>
      <c r="F209" s="1"/>
      <c r="G209" s="4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41"/>
      <c r="C210" s="44"/>
      <c r="D210" s="44"/>
      <c r="E210" s="44"/>
      <c r="F210" s="1"/>
      <c r="G210" s="4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41"/>
      <c r="C211" s="44"/>
      <c r="D211" s="44"/>
      <c r="E211" s="44"/>
      <c r="F211" s="1"/>
      <c r="G211" s="4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41"/>
      <c r="C212" s="44"/>
      <c r="D212" s="44"/>
      <c r="E212" s="44"/>
      <c r="F212" s="1"/>
      <c r="G212" s="4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41"/>
      <c r="C213" s="44"/>
      <c r="D213" s="44"/>
      <c r="E213" s="44"/>
      <c r="F213" s="1"/>
      <c r="G213" s="4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41"/>
      <c r="C214" s="44"/>
      <c r="D214" s="44"/>
      <c r="E214" s="44"/>
      <c r="F214" s="1"/>
      <c r="G214" s="4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41"/>
      <c r="C215" s="44"/>
      <c r="D215" s="44"/>
      <c r="E215" s="44"/>
      <c r="F215" s="1"/>
      <c r="G215" s="4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41"/>
      <c r="C216" s="44"/>
      <c r="D216" s="44"/>
      <c r="E216" s="44"/>
      <c r="F216" s="1"/>
      <c r="G216" s="4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41"/>
      <c r="C217" s="44"/>
      <c r="D217" s="44"/>
      <c r="E217" s="44"/>
      <c r="F217" s="1"/>
      <c r="G217" s="4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41"/>
      <c r="C218" s="44"/>
      <c r="D218" s="44"/>
      <c r="E218" s="44"/>
      <c r="F218" s="1"/>
      <c r="G218" s="4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41"/>
      <c r="C219" s="44"/>
      <c r="D219" s="44"/>
      <c r="E219" s="44"/>
      <c r="F219" s="1"/>
      <c r="G219" s="4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41"/>
      <c r="C220" s="44"/>
      <c r="D220" s="44"/>
      <c r="E220" s="44"/>
      <c r="F220" s="1"/>
      <c r="G220" s="4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41"/>
      <c r="C221" s="44"/>
      <c r="D221" s="44"/>
      <c r="E221" s="44"/>
      <c r="F221" s="1"/>
      <c r="G221" s="4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41"/>
      <c r="C222" s="44"/>
      <c r="D222" s="44"/>
      <c r="E222" s="44"/>
      <c r="F222" s="1"/>
      <c r="G222" s="4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41"/>
      <c r="C223" s="44"/>
      <c r="D223" s="44"/>
      <c r="E223" s="44"/>
      <c r="F223" s="1"/>
      <c r="G223" s="4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41"/>
      <c r="C224" s="44"/>
      <c r="D224" s="44"/>
      <c r="E224" s="44"/>
      <c r="F224" s="1"/>
      <c r="G224" s="4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41"/>
      <c r="C225" s="44"/>
      <c r="D225" s="44"/>
      <c r="E225" s="44"/>
      <c r="F225" s="1"/>
      <c r="G225" s="4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41"/>
      <c r="C226" s="44"/>
      <c r="D226" s="44"/>
      <c r="E226" s="44"/>
      <c r="F226" s="1"/>
      <c r="G226" s="4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41"/>
      <c r="C227" s="44"/>
      <c r="D227" s="44"/>
      <c r="E227" s="44"/>
      <c r="F227" s="1"/>
      <c r="G227" s="4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41"/>
      <c r="C228" s="44"/>
      <c r="D228" s="44"/>
      <c r="E228" s="44"/>
      <c r="F228" s="1"/>
      <c r="G228" s="4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41"/>
      <c r="C229" s="44"/>
      <c r="D229" s="44"/>
      <c r="E229" s="44"/>
      <c r="F229" s="1"/>
      <c r="G229" s="4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41"/>
      <c r="C230" s="44"/>
      <c r="D230" s="44"/>
      <c r="E230" s="44"/>
      <c r="F230" s="1"/>
      <c r="G230" s="4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41"/>
      <c r="C231" s="44"/>
      <c r="D231" s="44"/>
      <c r="E231" s="44"/>
      <c r="F231" s="1"/>
      <c r="G231" s="4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41"/>
      <c r="C232" s="44"/>
      <c r="D232" s="44"/>
      <c r="E232" s="44"/>
      <c r="F232" s="1"/>
      <c r="G232" s="4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41"/>
      <c r="C233" s="44"/>
      <c r="D233" s="44"/>
      <c r="E233" s="44"/>
      <c r="F233" s="1"/>
      <c r="G233" s="4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41"/>
      <c r="C234" s="44"/>
      <c r="D234" s="44"/>
      <c r="E234" s="44"/>
      <c r="F234" s="1"/>
      <c r="G234" s="4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41"/>
      <c r="C235" s="44"/>
      <c r="D235" s="44"/>
      <c r="E235" s="44"/>
      <c r="F235" s="1"/>
      <c r="G235" s="4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41"/>
      <c r="C236" s="44"/>
      <c r="D236" s="44"/>
      <c r="E236" s="44"/>
      <c r="F236" s="1"/>
      <c r="G236" s="4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41"/>
      <c r="C237" s="44"/>
      <c r="D237" s="44"/>
      <c r="E237" s="44"/>
      <c r="F237" s="1"/>
      <c r="G237" s="4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41"/>
      <c r="C238" s="44"/>
      <c r="D238" s="44"/>
      <c r="E238" s="44"/>
      <c r="F238" s="1"/>
      <c r="G238" s="4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41"/>
      <c r="C239" s="44"/>
      <c r="D239" s="44"/>
      <c r="E239" s="44"/>
      <c r="F239" s="1"/>
      <c r="G239" s="4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41"/>
      <c r="C240" s="44"/>
      <c r="D240" s="44"/>
      <c r="E240" s="44"/>
      <c r="F240" s="1"/>
      <c r="G240" s="4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41"/>
      <c r="C241" s="44"/>
      <c r="D241" s="44"/>
      <c r="E241" s="44"/>
      <c r="F241" s="1"/>
      <c r="G241" s="4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41"/>
      <c r="C242" s="44"/>
      <c r="D242" s="44"/>
      <c r="E242" s="44"/>
      <c r="F242" s="1"/>
      <c r="G242" s="4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41"/>
      <c r="C243" s="44"/>
      <c r="D243" s="44"/>
      <c r="E243" s="44"/>
      <c r="F243" s="1"/>
      <c r="G243" s="4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41"/>
      <c r="C244" s="44"/>
      <c r="D244" s="44"/>
      <c r="E244" s="44"/>
      <c r="F244" s="1"/>
      <c r="G244" s="4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41"/>
      <c r="C245" s="44"/>
      <c r="D245" s="44"/>
      <c r="E245" s="44"/>
      <c r="F245" s="1"/>
      <c r="G245" s="4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41"/>
      <c r="C246" s="44"/>
      <c r="D246" s="44"/>
      <c r="E246" s="44"/>
      <c r="F246" s="1"/>
      <c r="G246" s="4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41"/>
      <c r="C247" s="44"/>
      <c r="D247" s="44"/>
      <c r="E247" s="44"/>
      <c r="F247" s="1"/>
      <c r="G247" s="4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41"/>
      <c r="C248" s="44"/>
      <c r="D248" s="44"/>
      <c r="E248" s="44"/>
      <c r="F248" s="1"/>
      <c r="G248" s="4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41"/>
      <c r="C249" s="44"/>
      <c r="D249" s="44"/>
      <c r="E249" s="44"/>
      <c r="F249" s="1"/>
      <c r="G249" s="4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41"/>
      <c r="C250" s="44"/>
      <c r="D250" s="44"/>
      <c r="E250" s="44"/>
      <c r="F250" s="1"/>
      <c r="G250" s="4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41"/>
      <c r="C251" s="44"/>
      <c r="D251" s="44"/>
      <c r="E251" s="44"/>
      <c r="F251" s="1"/>
      <c r="G251" s="4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41"/>
      <c r="C252" s="44"/>
      <c r="D252" s="44"/>
      <c r="E252" s="44"/>
      <c r="F252" s="1"/>
      <c r="G252" s="4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41"/>
      <c r="C253" s="44"/>
      <c r="D253" s="44"/>
      <c r="E253" s="44"/>
      <c r="F253" s="1"/>
      <c r="G253" s="4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41"/>
      <c r="C254" s="44"/>
      <c r="D254" s="44"/>
      <c r="E254" s="44"/>
      <c r="F254" s="1"/>
      <c r="G254" s="4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41"/>
      <c r="C255" s="44"/>
      <c r="D255" s="44"/>
      <c r="E255" s="44"/>
      <c r="F255" s="1"/>
      <c r="G255" s="4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41"/>
      <c r="C256" s="44"/>
      <c r="D256" s="44"/>
      <c r="E256" s="44"/>
      <c r="F256" s="1"/>
      <c r="G256" s="4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41"/>
      <c r="C257" s="44"/>
      <c r="D257" s="44"/>
      <c r="E257" s="44"/>
      <c r="F257" s="1"/>
      <c r="G257" s="4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41"/>
      <c r="C258" s="44"/>
      <c r="D258" s="44"/>
      <c r="E258" s="44"/>
      <c r="F258" s="1"/>
      <c r="G258" s="4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41"/>
      <c r="C259" s="44"/>
      <c r="D259" s="44"/>
      <c r="E259" s="44"/>
      <c r="F259" s="1"/>
      <c r="G259" s="4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41"/>
      <c r="C260" s="44"/>
      <c r="D260" s="44"/>
      <c r="E260" s="44"/>
      <c r="F260" s="1"/>
      <c r="G260" s="4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41"/>
      <c r="C261" s="44"/>
      <c r="D261" s="44"/>
      <c r="E261" s="44"/>
      <c r="F261" s="1"/>
      <c r="G261" s="4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41"/>
      <c r="C262" s="44"/>
      <c r="D262" s="44"/>
      <c r="E262" s="44"/>
      <c r="F262" s="1"/>
      <c r="G262" s="4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41"/>
      <c r="C263" s="44"/>
      <c r="D263" s="44"/>
      <c r="E263" s="44"/>
      <c r="F263" s="1"/>
      <c r="G263" s="4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41"/>
      <c r="C264" s="44"/>
      <c r="D264" s="44"/>
      <c r="E264" s="44"/>
      <c r="F264" s="1"/>
      <c r="G264" s="4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41"/>
      <c r="C265" s="44"/>
      <c r="D265" s="44"/>
      <c r="E265" s="44"/>
      <c r="F265" s="1"/>
      <c r="G265" s="4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41"/>
      <c r="C266" s="44"/>
      <c r="D266" s="44"/>
      <c r="E266" s="44"/>
      <c r="F266" s="1"/>
      <c r="G266" s="4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41"/>
      <c r="C267" s="44"/>
      <c r="D267" s="44"/>
      <c r="E267" s="44"/>
      <c r="F267" s="1"/>
      <c r="G267" s="4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41"/>
      <c r="C268" s="44"/>
      <c r="D268" s="44"/>
      <c r="E268" s="44"/>
      <c r="F268" s="1"/>
      <c r="G268" s="4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41"/>
      <c r="C269" s="44"/>
      <c r="D269" s="44"/>
      <c r="E269" s="44"/>
      <c r="F269" s="1"/>
      <c r="G269" s="4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41"/>
      <c r="C270" s="44"/>
      <c r="D270" s="44"/>
      <c r="E270" s="44"/>
      <c r="F270" s="1"/>
      <c r="G270" s="4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41"/>
      <c r="C271" s="44"/>
      <c r="D271" s="44"/>
      <c r="E271" s="44"/>
      <c r="F271" s="1"/>
      <c r="G271" s="4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41"/>
      <c r="C272" s="44"/>
      <c r="D272" s="44"/>
      <c r="E272" s="44"/>
      <c r="F272" s="1"/>
      <c r="G272" s="4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41"/>
      <c r="C273" s="44"/>
      <c r="D273" s="44"/>
      <c r="E273" s="44"/>
      <c r="F273" s="1"/>
      <c r="G273" s="4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41"/>
      <c r="C274" s="44"/>
      <c r="D274" s="44"/>
      <c r="E274" s="44"/>
      <c r="F274" s="1"/>
      <c r="G274" s="4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41"/>
      <c r="C275" s="44"/>
      <c r="D275" s="44"/>
      <c r="E275" s="44"/>
      <c r="F275" s="1"/>
      <c r="G275" s="4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41"/>
      <c r="C276" s="44"/>
      <c r="D276" s="44"/>
      <c r="E276" s="44"/>
      <c r="F276" s="1"/>
      <c r="G276" s="4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41"/>
      <c r="C277" s="44"/>
      <c r="D277" s="44"/>
      <c r="E277" s="44"/>
      <c r="F277" s="1"/>
      <c r="G277" s="4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41"/>
      <c r="C278" s="44"/>
      <c r="D278" s="44"/>
      <c r="E278" s="44"/>
      <c r="F278" s="1"/>
      <c r="G278" s="4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41"/>
      <c r="C279" s="44"/>
      <c r="D279" s="44"/>
      <c r="E279" s="44"/>
      <c r="F279" s="1"/>
      <c r="G279" s="4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41"/>
      <c r="C280" s="44"/>
      <c r="D280" s="44"/>
      <c r="E280" s="44"/>
      <c r="F280" s="1"/>
      <c r="G280" s="4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41"/>
      <c r="C281" s="44"/>
      <c r="D281" s="44"/>
      <c r="E281" s="44"/>
      <c r="F281" s="1"/>
      <c r="G281" s="4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41"/>
      <c r="C282" s="44"/>
      <c r="D282" s="44"/>
      <c r="E282" s="44"/>
      <c r="F282" s="1"/>
      <c r="G282" s="4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41"/>
      <c r="C283" s="44"/>
      <c r="D283" s="44"/>
      <c r="E283" s="44"/>
      <c r="F283" s="1"/>
      <c r="G283" s="4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41"/>
      <c r="C284" s="44"/>
      <c r="D284" s="44"/>
      <c r="E284" s="44"/>
      <c r="F284" s="1"/>
      <c r="G284" s="4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41"/>
      <c r="C285" s="44"/>
      <c r="D285" s="44"/>
      <c r="E285" s="44"/>
      <c r="F285" s="1"/>
      <c r="G285" s="4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41"/>
      <c r="C286" s="44"/>
      <c r="D286" s="44"/>
      <c r="E286" s="44"/>
      <c r="F286" s="1"/>
      <c r="G286" s="4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41"/>
      <c r="C287" s="44"/>
      <c r="D287" s="44"/>
      <c r="E287" s="44"/>
      <c r="F287" s="1"/>
      <c r="G287" s="4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41"/>
      <c r="C288" s="44"/>
      <c r="D288" s="44"/>
      <c r="E288" s="44"/>
      <c r="F288" s="1"/>
      <c r="G288" s="4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41"/>
      <c r="C289" s="44"/>
      <c r="D289" s="44"/>
      <c r="E289" s="44"/>
      <c r="F289" s="1"/>
      <c r="G289" s="4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41"/>
      <c r="C290" s="44"/>
      <c r="D290" s="44"/>
      <c r="E290" s="44"/>
      <c r="F290" s="1"/>
      <c r="G290" s="4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41"/>
      <c r="C291" s="44"/>
      <c r="D291" s="44"/>
      <c r="E291" s="44"/>
      <c r="F291" s="1"/>
      <c r="G291" s="4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41"/>
      <c r="C292" s="44"/>
      <c r="D292" s="44"/>
      <c r="E292" s="44"/>
      <c r="F292" s="1"/>
      <c r="G292" s="4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41"/>
      <c r="C293" s="44"/>
      <c r="D293" s="44"/>
      <c r="E293" s="44"/>
      <c r="F293" s="1"/>
      <c r="G293" s="4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41"/>
      <c r="C294" s="44"/>
      <c r="D294" s="44"/>
      <c r="E294" s="44"/>
      <c r="F294" s="1"/>
      <c r="G294" s="4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41"/>
      <c r="C295" s="44"/>
      <c r="D295" s="44"/>
      <c r="E295" s="44"/>
      <c r="F295" s="1"/>
      <c r="G295" s="4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41"/>
      <c r="C296" s="44"/>
      <c r="D296" s="44"/>
      <c r="E296" s="44"/>
      <c r="F296" s="1"/>
      <c r="G296" s="4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41"/>
      <c r="C297" s="44"/>
      <c r="D297" s="44"/>
      <c r="E297" s="44"/>
      <c r="F297" s="1"/>
      <c r="G297" s="4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41"/>
      <c r="C298" s="44"/>
      <c r="D298" s="44"/>
      <c r="E298" s="44"/>
      <c r="F298" s="1"/>
      <c r="G298" s="4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41"/>
      <c r="C299" s="44"/>
      <c r="D299" s="44"/>
      <c r="E299" s="44"/>
      <c r="F299" s="1"/>
      <c r="G299" s="4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41"/>
      <c r="C300" s="44"/>
      <c r="D300" s="44"/>
      <c r="E300" s="44"/>
      <c r="F300" s="1"/>
      <c r="G300" s="4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41"/>
      <c r="C301" s="44"/>
      <c r="D301" s="44"/>
      <c r="E301" s="44"/>
      <c r="F301" s="1"/>
      <c r="G301" s="4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41"/>
      <c r="C302" s="44"/>
      <c r="D302" s="44"/>
      <c r="E302" s="44"/>
      <c r="F302" s="1"/>
      <c r="G302" s="4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41"/>
      <c r="C303" s="44"/>
      <c r="D303" s="44"/>
      <c r="E303" s="44"/>
      <c r="F303" s="1"/>
      <c r="G303" s="4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41"/>
      <c r="C304" s="44"/>
      <c r="D304" s="44"/>
      <c r="E304" s="44"/>
      <c r="F304" s="1"/>
      <c r="G304" s="4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41"/>
      <c r="C305" s="44"/>
      <c r="D305" s="44"/>
      <c r="E305" s="44"/>
      <c r="F305" s="1"/>
      <c r="G305" s="4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41"/>
      <c r="C306" s="44"/>
      <c r="D306" s="44"/>
      <c r="E306" s="44"/>
      <c r="F306" s="1"/>
      <c r="G306" s="4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41"/>
      <c r="C307" s="44"/>
      <c r="D307" s="44"/>
      <c r="E307" s="44"/>
      <c r="F307" s="1"/>
      <c r="G307" s="4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41"/>
      <c r="C308" s="44"/>
      <c r="D308" s="44"/>
      <c r="E308" s="44"/>
      <c r="F308" s="1"/>
      <c r="G308" s="4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41"/>
      <c r="C309" s="44"/>
      <c r="D309" s="44"/>
      <c r="E309" s="44"/>
      <c r="F309" s="1"/>
      <c r="G309" s="4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41"/>
      <c r="C310" s="44"/>
      <c r="D310" s="44"/>
      <c r="E310" s="44"/>
      <c r="F310" s="1"/>
      <c r="G310" s="4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41"/>
      <c r="C311" s="44"/>
      <c r="D311" s="44"/>
      <c r="E311" s="44"/>
      <c r="F311" s="1"/>
      <c r="G311" s="4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41"/>
      <c r="C312" s="44"/>
      <c r="D312" s="44"/>
      <c r="E312" s="44"/>
      <c r="F312" s="1"/>
      <c r="G312" s="4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41"/>
      <c r="C313" s="44"/>
      <c r="D313" s="44"/>
      <c r="E313" s="44"/>
      <c r="F313" s="1"/>
      <c r="G313" s="4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41"/>
      <c r="C314" s="44"/>
      <c r="D314" s="44"/>
      <c r="E314" s="44"/>
      <c r="F314" s="1"/>
      <c r="G314" s="4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41"/>
      <c r="C315" s="44"/>
      <c r="D315" s="44"/>
      <c r="E315" s="44"/>
      <c r="F315" s="1"/>
      <c r="G315" s="4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41"/>
      <c r="C316" s="44"/>
      <c r="D316" s="44"/>
      <c r="E316" s="44"/>
      <c r="F316" s="1"/>
      <c r="G316" s="4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41"/>
      <c r="C317" s="44"/>
      <c r="D317" s="44"/>
      <c r="E317" s="44"/>
      <c r="F317" s="1"/>
      <c r="G317" s="4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41"/>
      <c r="C318" s="44"/>
      <c r="D318" s="44"/>
      <c r="E318" s="44"/>
      <c r="F318" s="1"/>
      <c r="G318" s="4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41"/>
      <c r="C319" s="44"/>
      <c r="D319" s="44"/>
      <c r="E319" s="44"/>
      <c r="F319" s="1"/>
      <c r="G319" s="4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41"/>
      <c r="C320" s="44"/>
      <c r="D320" s="44"/>
      <c r="E320" s="44"/>
      <c r="F320" s="1"/>
      <c r="G320" s="4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41"/>
      <c r="C321" s="44"/>
      <c r="D321" s="44"/>
      <c r="E321" s="44"/>
      <c r="F321" s="1"/>
      <c r="G321" s="4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41"/>
      <c r="C322" s="44"/>
      <c r="D322" s="44"/>
      <c r="E322" s="44"/>
      <c r="F322" s="1"/>
      <c r="G322" s="4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41"/>
      <c r="C323" s="44"/>
      <c r="D323" s="44"/>
      <c r="E323" s="44"/>
      <c r="F323" s="1"/>
      <c r="G323" s="4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41"/>
      <c r="C324" s="44"/>
      <c r="D324" s="44"/>
      <c r="E324" s="44"/>
      <c r="F324" s="1"/>
      <c r="G324" s="4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41"/>
      <c r="C325" s="44"/>
      <c r="D325" s="44"/>
      <c r="E325" s="44"/>
      <c r="F325" s="1"/>
      <c r="G325" s="4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41"/>
      <c r="C326" s="44"/>
      <c r="D326" s="44"/>
      <c r="E326" s="44"/>
      <c r="F326" s="1"/>
      <c r="G326" s="4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41"/>
      <c r="C327" s="44"/>
      <c r="D327" s="44"/>
      <c r="E327" s="44"/>
      <c r="F327" s="1"/>
      <c r="G327" s="4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41"/>
      <c r="C328" s="44"/>
      <c r="D328" s="44"/>
      <c r="E328" s="44"/>
      <c r="F328" s="1"/>
      <c r="G328" s="4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41"/>
      <c r="C329" s="44"/>
      <c r="D329" s="44"/>
      <c r="E329" s="44"/>
      <c r="F329" s="1"/>
      <c r="G329" s="4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41"/>
      <c r="C330" s="44"/>
      <c r="D330" s="44"/>
      <c r="E330" s="44"/>
      <c r="F330" s="1"/>
      <c r="G330" s="4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41"/>
      <c r="C331" s="44"/>
      <c r="D331" s="44"/>
      <c r="E331" s="44"/>
      <c r="F331" s="1"/>
      <c r="G331" s="4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41"/>
      <c r="C332" s="44"/>
      <c r="D332" s="44"/>
      <c r="E332" s="44"/>
      <c r="F332" s="1"/>
      <c r="G332" s="4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41"/>
      <c r="C333" s="44"/>
      <c r="D333" s="44"/>
      <c r="E333" s="44"/>
      <c r="F333" s="1"/>
      <c r="G333" s="4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41"/>
      <c r="C334" s="44"/>
      <c r="D334" s="44"/>
      <c r="E334" s="44"/>
      <c r="F334" s="1"/>
      <c r="G334" s="4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41"/>
      <c r="C335" s="44"/>
      <c r="D335" s="44"/>
      <c r="E335" s="44"/>
      <c r="F335" s="1"/>
      <c r="G335" s="4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41"/>
      <c r="C336" s="44"/>
      <c r="D336" s="44"/>
      <c r="E336" s="44"/>
      <c r="F336" s="1"/>
      <c r="G336" s="4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41"/>
      <c r="C337" s="44"/>
      <c r="D337" s="44"/>
      <c r="E337" s="44"/>
      <c r="F337" s="1"/>
      <c r="G337" s="4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41"/>
      <c r="C338" s="44"/>
      <c r="D338" s="44"/>
      <c r="E338" s="44"/>
      <c r="F338" s="1"/>
      <c r="G338" s="4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41"/>
      <c r="C339" s="44"/>
      <c r="D339" s="44"/>
      <c r="E339" s="44"/>
      <c r="F339" s="1"/>
      <c r="G339" s="4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41"/>
      <c r="C340" s="44"/>
      <c r="D340" s="44"/>
      <c r="E340" s="44"/>
      <c r="F340" s="1"/>
      <c r="G340" s="4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41"/>
      <c r="C341" s="44"/>
      <c r="D341" s="44"/>
      <c r="E341" s="44"/>
      <c r="F341" s="1"/>
      <c r="G341" s="4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41"/>
      <c r="C342" s="44"/>
      <c r="D342" s="44"/>
      <c r="E342" s="44"/>
      <c r="F342" s="1"/>
      <c r="G342" s="4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41"/>
      <c r="C343" s="44"/>
      <c r="D343" s="44"/>
      <c r="E343" s="44"/>
      <c r="F343" s="1"/>
      <c r="G343" s="4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41"/>
      <c r="C344" s="44"/>
      <c r="D344" s="44"/>
      <c r="E344" s="44"/>
      <c r="F344" s="1"/>
      <c r="G344" s="4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41"/>
      <c r="C345" s="44"/>
      <c r="D345" s="44"/>
      <c r="E345" s="44"/>
      <c r="F345" s="1"/>
      <c r="G345" s="4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41"/>
      <c r="C346" s="44"/>
      <c r="D346" s="44"/>
      <c r="E346" s="44"/>
      <c r="F346" s="1"/>
      <c r="G346" s="4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41"/>
      <c r="C347" s="44"/>
      <c r="D347" s="44"/>
      <c r="E347" s="44"/>
      <c r="F347" s="1"/>
      <c r="G347" s="4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41"/>
      <c r="C348" s="44"/>
      <c r="D348" s="44"/>
      <c r="E348" s="44"/>
      <c r="F348" s="1"/>
      <c r="G348" s="4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41"/>
      <c r="C349" s="44"/>
      <c r="D349" s="44"/>
      <c r="E349" s="44"/>
      <c r="F349" s="1"/>
      <c r="G349" s="4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41"/>
      <c r="C350" s="44"/>
      <c r="D350" s="44"/>
      <c r="E350" s="44"/>
      <c r="F350" s="1"/>
      <c r="G350" s="4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41"/>
      <c r="C351" s="44"/>
      <c r="D351" s="44"/>
      <c r="E351" s="44"/>
      <c r="F351" s="1"/>
      <c r="G351" s="4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41"/>
      <c r="C352" s="44"/>
      <c r="D352" s="44"/>
      <c r="E352" s="44"/>
      <c r="F352" s="1"/>
      <c r="G352" s="4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41"/>
      <c r="C353" s="44"/>
      <c r="D353" s="44"/>
      <c r="E353" s="44"/>
      <c r="F353" s="1"/>
      <c r="G353" s="4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41"/>
      <c r="C354" s="44"/>
      <c r="D354" s="44"/>
      <c r="E354" s="44"/>
      <c r="F354" s="1"/>
      <c r="G354" s="4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41"/>
      <c r="C355" s="44"/>
      <c r="D355" s="44"/>
      <c r="E355" s="44"/>
      <c r="F355" s="1"/>
      <c r="G355" s="4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41"/>
      <c r="C356" s="44"/>
      <c r="D356" s="44"/>
      <c r="E356" s="44"/>
      <c r="F356" s="1"/>
      <c r="G356" s="4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41"/>
      <c r="C357" s="44"/>
      <c r="D357" s="44"/>
      <c r="E357" s="44"/>
      <c r="F357" s="1"/>
      <c r="G357" s="4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41"/>
      <c r="C358" s="44"/>
      <c r="D358" s="44"/>
      <c r="E358" s="44"/>
      <c r="F358" s="1"/>
      <c r="G358" s="4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41"/>
      <c r="C359" s="44"/>
      <c r="D359" s="44"/>
      <c r="E359" s="44"/>
      <c r="F359" s="1"/>
      <c r="G359" s="4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41"/>
      <c r="C360" s="44"/>
      <c r="D360" s="44"/>
      <c r="E360" s="44"/>
      <c r="F360" s="1"/>
      <c r="G360" s="4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41"/>
      <c r="C361" s="44"/>
      <c r="D361" s="44"/>
      <c r="E361" s="44"/>
      <c r="F361" s="1"/>
      <c r="G361" s="4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41"/>
      <c r="C362" s="44"/>
      <c r="D362" s="44"/>
      <c r="E362" s="44"/>
      <c r="F362" s="1"/>
      <c r="G362" s="4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41"/>
      <c r="C363" s="44"/>
      <c r="D363" s="44"/>
      <c r="E363" s="44"/>
      <c r="F363" s="1"/>
      <c r="G363" s="4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41"/>
      <c r="C364" s="44"/>
      <c r="D364" s="44"/>
      <c r="E364" s="44"/>
      <c r="F364" s="1"/>
      <c r="G364" s="4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41"/>
      <c r="C365" s="44"/>
      <c r="D365" s="44"/>
      <c r="E365" s="44"/>
      <c r="F365" s="1"/>
      <c r="G365" s="4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41"/>
      <c r="C366" s="44"/>
      <c r="D366" s="44"/>
      <c r="E366" s="44"/>
      <c r="F366" s="1"/>
      <c r="G366" s="4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41"/>
      <c r="C367" s="44"/>
      <c r="D367" s="44"/>
      <c r="E367" s="44"/>
      <c r="F367" s="1"/>
      <c r="G367" s="4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41"/>
      <c r="C368" s="44"/>
      <c r="D368" s="44"/>
      <c r="E368" s="44"/>
      <c r="F368" s="1"/>
      <c r="G368" s="4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41"/>
      <c r="C369" s="44"/>
      <c r="D369" s="44"/>
      <c r="E369" s="44"/>
      <c r="F369" s="1"/>
      <c r="G369" s="4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41"/>
      <c r="C370" s="44"/>
      <c r="D370" s="44"/>
      <c r="E370" s="44"/>
      <c r="F370" s="1"/>
      <c r="G370" s="4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41"/>
      <c r="C371" s="44"/>
      <c r="D371" s="44"/>
      <c r="E371" s="44"/>
      <c r="F371" s="1"/>
      <c r="G371" s="4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41"/>
      <c r="C372" s="44"/>
      <c r="D372" s="44"/>
      <c r="E372" s="44"/>
      <c r="F372" s="1"/>
      <c r="G372" s="4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41"/>
      <c r="C373" s="44"/>
      <c r="D373" s="44"/>
      <c r="E373" s="44"/>
      <c r="F373" s="1"/>
      <c r="G373" s="4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41"/>
      <c r="C374" s="44"/>
      <c r="D374" s="44"/>
      <c r="E374" s="44"/>
      <c r="F374" s="1"/>
      <c r="G374" s="4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41"/>
      <c r="C375" s="44"/>
      <c r="D375" s="44"/>
      <c r="E375" s="44"/>
      <c r="F375" s="1"/>
      <c r="G375" s="4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41"/>
      <c r="C376" s="44"/>
      <c r="D376" s="44"/>
      <c r="E376" s="44"/>
      <c r="F376" s="1"/>
      <c r="G376" s="4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41"/>
      <c r="C377" s="44"/>
      <c r="D377" s="44"/>
      <c r="E377" s="44"/>
      <c r="F377" s="1"/>
      <c r="G377" s="4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41"/>
      <c r="C378" s="44"/>
      <c r="D378" s="44"/>
      <c r="E378" s="44"/>
      <c r="F378" s="1"/>
      <c r="G378" s="4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41"/>
      <c r="C379" s="44"/>
      <c r="D379" s="44"/>
      <c r="E379" s="44"/>
      <c r="F379" s="1"/>
      <c r="G379" s="4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41"/>
      <c r="C380" s="44"/>
      <c r="D380" s="44"/>
      <c r="E380" s="44"/>
      <c r="F380" s="1"/>
      <c r="G380" s="4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41"/>
      <c r="C381" s="44"/>
      <c r="D381" s="44"/>
      <c r="E381" s="44"/>
      <c r="F381" s="1"/>
      <c r="G381" s="4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41"/>
      <c r="C382" s="44"/>
      <c r="D382" s="44"/>
      <c r="E382" s="44"/>
      <c r="F382" s="1"/>
      <c r="G382" s="4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41"/>
      <c r="C383" s="44"/>
      <c r="D383" s="44"/>
      <c r="E383" s="44"/>
      <c r="F383" s="1"/>
      <c r="G383" s="4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41"/>
      <c r="C384" s="44"/>
      <c r="D384" s="44"/>
      <c r="E384" s="44"/>
      <c r="F384" s="1"/>
      <c r="G384" s="4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41"/>
      <c r="C385" s="44"/>
      <c r="D385" s="44"/>
      <c r="E385" s="44"/>
      <c r="F385" s="1"/>
      <c r="G385" s="4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41"/>
      <c r="C386" s="44"/>
      <c r="D386" s="44"/>
      <c r="E386" s="44"/>
      <c r="F386" s="1"/>
      <c r="G386" s="4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41"/>
      <c r="C387" s="44"/>
      <c r="D387" s="44"/>
      <c r="E387" s="44"/>
      <c r="F387" s="1"/>
      <c r="G387" s="4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41"/>
      <c r="C388" s="44"/>
      <c r="D388" s="44"/>
      <c r="E388" s="44"/>
      <c r="F388" s="1"/>
      <c r="G388" s="4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41"/>
      <c r="C389" s="44"/>
      <c r="D389" s="44"/>
      <c r="E389" s="44"/>
      <c r="F389" s="1"/>
      <c r="G389" s="4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41"/>
      <c r="C390" s="44"/>
      <c r="D390" s="44"/>
      <c r="E390" s="44"/>
      <c r="F390" s="1"/>
      <c r="G390" s="4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41"/>
      <c r="C391" s="44"/>
      <c r="D391" s="44"/>
      <c r="E391" s="44"/>
      <c r="F391" s="1"/>
      <c r="G391" s="4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41"/>
      <c r="C392" s="44"/>
      <c r="D392" s="44"/>
      <c r="E392" s="44"/>
      <c r="F392" s="1"/>
      <c r="G392" s="4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41"/>
      <c r="C393" s="44"/>
      <c r="D393" s="44"/>
      <c r="E393" s="44"/>
      <c r="F393" s="1"/>
      <c r="G393" s="4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41"/>
      <c r="C394" s="44"/>
      <c r="D394" s="44"/>
      <c r="E394" s="44"/>
      <c r="F394" s="1"/>
      <c r="G394" s="4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41"/>
      <c r="C395" s="44"/>
      <c r="D395" s="44"/>
      <c r="E395" s="44"/>
      <c r="F395" s="1"/>
      <c r="G395" s="4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41"/>
      <c r="C396" s="44"/>
      <c r="D396" s="44"/>
      <c r="E396" s="44"/>
      <c r="F396" s="1"/>
      <c r="G396" s="4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41"/>
      <c r="C397" s="44"/>
      <c r="D397" s="44"/>
      <c r="E397" s="44"/>
      <c r="F397" s="1"/>
      <c r="G397" s="4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41"/>
      <c r="C398" s="44"/>
      <c r="D398" s="44"/>
      <c r="E398" s="44"/>
      <c r="F398" s="1"/>
      <c r="G398" s="4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41"/>
      <c r="C399" s="44"/>
      <c r="D399" s="44"/>
      <c r="E399" s="44"/>
      <c r="F399" s="1"/>
      <c r="G399" s="4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41"/>
      <c r="C400" s="44"/>
      <c r="D400" s="44"/>
      <c r="E400" s="44"/>
      <c r="F400" s="1"/>
      <c r="G400" s="4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41"/>
      <c r="C401" s="44"/>
      <c r="D401" s="44"/>
      <c r="E401" s="44"/>
      <c r="F401" s="1"/>
      <c r="G401" s="4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41"/>
      <c r="C402" s="44"/>
      <c r="D402" s="44"/>
      <c r="E402" s="44"/>
      <c r="F402" s="1"/>
      <c r="G402" s="4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41"/>
      <c r="C403" s="44"/>
      <c r="D403" s="44"/>
      <c r="E403" s="44"/>
      <c r="F403" s="1"/>
      <c r="G403" s="4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41"/>
      <c r="C404" s="44"/>
      <c r="D404" s="44"/>
      <c r="E404" s="44"/>
      <c r="F404" s="1"/>
      <c r="G404" s="4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41"/>
      <c r="C405" s="44"/>
      <c r="D405" s="44"/>
      <c r="E405" s="44"/>
      <c r="F405" s="1"/>
      <c r="G405" s="4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41"/>
      <c r="C406" s="44"/>
      <c r="D406" s="44"/>
      <c r="E406" s="44"/>
      <c r="F406" s="1"/>
      <c r="G406" s="4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41"/>
      <c r="C407" s="44"/>
      <c r="D407" s="44"/>
      <c r="E407" s="44"/>
      <c r="F407" s="1"/>
      <c r="G407" s="4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41"/>
      <c r="C408" s="44"/>
      <c r="D408" s="44"/>
      <c r="E408" s="44"/>
      <c r="F408" s="1"/>
      <c r="G408" s="4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41"/>
      <c r="C409" s="44"/>
      <c r="D409" s="44"/>
      <c r="E409" s="44"/>
      <c r="F409" s="1"/>
      <c r="G409" s="4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41"/>
      <c r="C410" s="44"/>
      <c r="D410" s="44"/>
      <c r="E410" s="44"/>
      <c r="F410" s="1"/>
      <c r="G410" s="4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41"/>
      <c r="C411" s="44"/>
      <c r="D411" s="44"/>
      <c r="E411" s="44"/>
      <c r="F411" s="1"/>
      <c r="G411" s="4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41"/>
      <c r="C412" s="44"/>
      <c r="D412" s="44"/>
      <c r="E412" s="44"/>
      <c r="F412" s="1"/>
      <c r="G412" s="4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41"/>
      <c r="C413" s="44"/>
      <c r="D413" s="44"/>
      <c r="E413" s="44"/>
      <c r="F413" s="1"/>
      <c r="G413" s="4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41"/>
      <c r="C414" s="44"/>
      <c r="D414" s="44"/>
      <c r="E414" s="44"/>
      <c r="F414" s="1"/>
      <c r="G414" s="4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41"/>
      <c r="C415" s="44"/>
      <c r="D415" s="44"/>
      <c r="E415" s="44"/>
      <c r="F415" s="1"/>
      <c r="G415" s="4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41"/>
      <c r="C416" s="44"/>
      <c r="D416" s="44"/>
      <c r="E416" s="44"/>
      <c r="F416" s="1"/>
      <c r="G416" s="4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41"/>
      <c r="C417" s="44"/>
      <c r="D417" s="44"/>
      <c r="E417" s="44"/>
      <c r="F417" s="1"/>
      <c r="G417" s="4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41"/>
      <c r="C418" s="44"/>
      <c r="D418" s="44"/>
      <c r="E418" s="44"/>
      <c r="F418" s="1"/>
      <c r="G418" s="4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41"/>
      <c r="C419" s="44"/>
      <c r="D419" s="44"/>
      <c r="E419" s="44"/>
      <c r="F419" s="1"/>
      <c r="G419" s="4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41"/>
      <c r="C420" s="44"/>
      <c r="D420" s="44"/>
      <c r="E420" s="44"/>
      <c r="F420" s="1"/>
      <c r="G420" s="4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41"/>
      <c r="C421" s="44"/>
      <c r="D421" s="44"/>
      <c r="E421" s="44"/>
      <c r="F421" s="1"/>
      <c r="G421" s="4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41"/>
      <c r="C422" s="44"/>
      <c r="D422" s="44"/>
      <c r="E422" s="44"/>
      <c r="F422" s="1"/>
      <c r="G422" s="4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41"/>
      <c r="C423" s="44"/>
      <c r="D423" s="44"/>
      <c r="E423" s="44"/>
      <c r="F423" s="1"/>
      <c r="G423" s="4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41"/>
      <c r="C424" s="44"/>
      <c r="D424" s="44"/>
      <c r="E424" s="44"/>
      <c r="F424" s="1"/>
      <c r="G424" s="4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41"/>
      <c r="C425" s="44"/>
      <c r="D425" s="44"/>
      <c r="E425" s="44"/>
      <c r="F425" s="1"/>
      <c r="G425" s="4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41"/>
      <c r="C426" s="44"/>
      <c r="D426" s="44"/>
      <c r="E426" s="44"/>
      <c r="F426" s="1"/>
      <c r="G426" s="4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41"/>
      <c r="C427" s="44"/>
      <c r="D427" s="44"/>
      <c r="E427" s="44"/>
      <c r="F427" s="1"/>
      <c r="G427" s="4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41"/>
      <c r="C428" s="44"/>
      <c r="D428" s="44"/>
      <c r="E428" s="44"/>
      <c r="F428" s="1"/>
      <c r="G428" s="4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41"/>
      <c r="C429" s="44"/>
      <c r="D429" s="44"/>
      <c r="E429" s="44"/>
      <c r="F429" s="1"/>
      <c r="G429" s="4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41"/>
      <c r="C430" s="44"/>
      <c r="D430" s="44"/>
      <c r="E430" s="44"/>
      <c r="F430" s="1"/>
      <c r="G430" s="4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41"/>
      <c r="C431" s="44"/>
      <c r="D431" s="44"/>
      <c r="E431" s="44"/>
      <c r="F431" s="1"/>
      <c r="G431" s="4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41"/>
      <c r="C432" s="44"/>
      <c r="D432" s="44"/>
      <c r="E432" s="44"/>
      <c r="F432" s="1"/>
      <c r="G432" s="4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41"/>
      <c r="C433" s="44"/>
      <c r="D433" s="44"/>
      <c r="E433" s="44"/>
      <c r="F433" s="1"/>
      <c r="G433" s="4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41"/>
      <c r="C434" s="44"/>
      <c r="D434" s="44"/>
      <c r="E434" s="44"/>
      <c r="F434" s="1"/>
      <c r="G434" s="4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41"/>
      <c r="C435" s="44"/>
      <c r="D435" s="44"/>
      <c r="E435" s="44"/>
      <c r="F435" s="1"/>
      <c r="G435" s="4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41"/>
      <c r="C436" s="44"/>
      <c r="D436" s="44"/>
      <c r="E436" s="44"/>
      <c r="F436" s="1"/>
      <c r="G436" s="4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41"/>
      <c r="C437" s="44"/>
      <c r="D437" s="44"/>
      <c r="E437" s="44"/>
      <c r="F437" s="1"/>
      <c r="G437" s="4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41"/>
      <c r="C438" s="44"/>
      <c r="D438" s="44"/>
      <c r="E438" s="44"/>
      <c r="F438" s="1"/>
      <c r="G438" s="4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41"/>
      <c r="C439" s="44"/>
      <c r="D439" s="44"/>
      <c r="E439" s="44"/>
      <c r="F439" s="1"/>
      <c r="G439" s="4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41"/>
      <c r="C440" s="44"/>
      <c r="D440" s="44"/>
      <c r="E440" s="44"/>
      <c r="F440" s="1"/>
      <c r="G440" s="4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41"/>
      <c r="C441" s="44"/>
      <c r="D441" s="44"/>
      <c r="E441" s="44"/>
      <c r="F441" s="1"/>
      <c r="G441" s="4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41"/>
      <c r="C442" s="44"/>
      <c r="D442" s="44"/>
      <c r="E442" s="44"/>
      <c r="F442" s="1"/>
      <c r="G442" s="4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41"/>
      <c r="C443" s="44"/>
      <c r="D443" s="44"/>
      <c r="E443" s="44"/>
      <c r="F443" s="1"/>
      <c r="G443" s="4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41"/>
      <c r="C444" s="44"/>
      <c r="D444" s="44"/>
      <c r="E444" s="44"/>
      <c r="F444" s="1"/>
      <c r="G444" s="4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41"/>
      <c r="C445" s="44"/>
      <c r="D445" s="44"/>
      <c r="E445" s="44"/>
      <c r="F445" s="1"/>
      <c r="G445" s="4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41"/>
      <c r="C446" s="44"/>
      <c r="D446" s="44"/>
      <c r="E446" s="44"/>
      <c r="F446" s="1"/>
      <c r="G446" s="4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41"/>
      <c r="C447" s="44"/>
      <c r="D447" s="44"/>
      <c r="E447" s="44"/>
      <c r="F447" s="1"/>
      <c r="G447" s="4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41"/>
      <c r="C448" s="44"/>
      <c r="D448" s="44"/>
      <c r="E448" s="44"/>
      <c r="F448" s="1"/>
      <c r="G448" s="4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41"/>
      <c r="C449" s="44"/>
      <c r="D449" s="44"/>
      <c r="E449" s="44"/>
      <c r="F449" s="1"/>
      <c r="G449" s="4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41"/>
      <c r="C450" s="44"/>
      <c r="D450" s="44"/>
      <c r="E450" s="44"/>
      <c r="F450" s="1"/>
      <c r="G450" s="4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41"/>
      <c r="C451" s="44"/>
      <c r="D451" s="44"/>
      <c r="E451" s="44"/>
      <c r="F451" s="1"/>
      <c r="G451" s="4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41"/>
      <c r="C452" s="44"/>
      <c r="D452" s="44"/>
      <c r="E452" s="44"/>
      <c r="F452" s="1"/>
      <c r="G452" s="4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41"/>
      <c r="C453" s="44"/>
      <c r="D453" s="44"/>
      <c r="E453" s="44"/>
      <c r="F453" s="1"/>
      <c r="G453" s="4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41"/>
      <c r="C454" s="44"/>
      <c r="D454" s="44"/>
      <c r="E454" s="44"/>
      <c r="F454" s="1"/>
      <c r="G454" s="4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41"/>
      <c r="C455" s="44"/>
      <c r="D455" s="44"/>
      <c r="E455" s="44"/>
      <c r="F455" s="1"/>
      <c r="G455" s="4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41"/>
      <c r="C456" s="44"/>
      <c r="D456" s="44"/>
      <c r="E456" s="44"/>
      <c r="F456" s="1"/>
      <c r="G456" s="4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41"/>
      <c r="C457" s="44"/>
      <c r="D457" s="44"/>
      <c r="E457" s="44"/>
      <c r="F457" s="1"/>
      <c r="G457" s="4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41"/>
      <c r="C458" s="44"/>
      <c r="D458" s="44"/>
      <c r="E458" s="44"/>
      <c r="F458" s="1"/>
      <c r="G458" s="4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41"/>
      <c r="C459" s="44"/>
      <c r="D459" s="44"/>
      <c r="E459" s="44"/>
      <c r="F459" s="1"/>
      <c r="G459" s="4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41"/>
      <c r="C460" s="44"/>
      <c r="D460" s="44"/>
      <c r="E460" s="44"/>
      <c r="F460" s="1"/>
      <c r="G460" s="4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41"/>
      <c r="C461" s="44"/>
      <c r="D461" s="44"/>
      <c r="E461" s="44"/>
      <c r="F461" s="1"/>
      <c r="G461" s="4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41"/>
      <c r="C462" s="44"/>
      <c r="D462" s="44"/>
      <c r="E462" s="44"/>
      <c r="F462" s="1"/>
      <c r="G462" s="4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41"/>
      <c r="C463" s="44"/>
      <c r="D463" s="44"/>
      <c r="E463" s="44"/>
      <c r="F463" s="1"/>
      <c r="G463" s="4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41"/>
      <c r="C464" s="44"/>
      <c r="D464" s="44"/>
      <c r="E464" s="44"/>
      <c r="F464" s="1"/>
      <c r="G464" s="4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41"/>
      <c r="C465" s="44"/>
      <c r="D465" s="44"/>
      <c r="E465" s="44"/>
      <c r="F465" s="1"/>
      <c r="G465" s="4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41"/>
      <c r="C466" s="44"/>
      <c r="D466" s="44"/>
      <c r="E466" s="44"/>
      <c r="F466" s="1"/>
      <c r="G466" s="4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41"/>
      <c r="C467" s="44"/>
      <c r="D467" s="44"/>
      <c r="E467" s="44"/>
      <c r="F467" s="1"/>
      <c r="G467" s="4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41"/>
      <c r="C468" s="44"/>
      <c r="D468" s="44"/>
      <c r="E468" s="44"/>
      <c r="F468" s="1"/>
      <c r="G468" s="4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41"/>
      <c r="C469" s="44"/>
      <c r="D469" s="44"/>
      <c r="E469" s="44"/>
      <c r="F469" s="1"/>
      <c r="G469" s="4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41"/>
      <c r="C470" s="44"/>
      <c r="D470" s="44"/>
      <c r="E470" s="44"/>
      <c r="F470" s="1"/>
      <c r="G470" s="4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41"/>
      <c r="C471" s="44"/>
      <c r="D471" s="44"/>
      <c r="E471" s="44"/>
      <c r="F471" s="1"/>
      <c r="G471" s="4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41"/>
      <c r="C472" s="44"/>
      <c r="D472" s="44"/>
      <c r="E472" s="44"/>
      <c r="F472" s="1"/>
      <c r="G472" s="4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41"/>
      <c r="C473" s="44"/>
      <c r="D473" s="44"/>
      <c r="E473" s="44"/>
      <c r="F473" s="1"/>
      <c r="G473" s="4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41"/>
      <c r="C474" s="44"/>
      <c r="D474" s="44"/>
      <c r="E474" s="44"/>
      <c r="F474" s="1"/>
      <c r="G474" s="4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41"/>
      <c r="C475" s="44"/>
      <c r="D475" s="44"/>
      <c r="E475" s="44"/>
      <c r="F475" s="1"/>
      <c r="G475" s="4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41"/>
      <c r="C476" s="44"/>
      <c r="D476" s="44"/>
      <c r="E476" s="44"/>
      <c r="F476" s="1"/>
      <c r="G476" s="4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41"/>
      <c r="C477" s="44"/>
      <c r="D477" s="44"/>
      <c r="E477" s="44"/>
      <c r="F477" s="1"/>
      <c r="G477" s="4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41"/>
      <c r="C478" s="44"/>
      <c r="D478" s="44"/>
      <c r="E478" s="44"/>
      <c r="F478" s="1"/>
      <c r="G478" s="4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41"/>
      <c r="C479" s="44"/>
      <c r="D479" s="44"/>
      <c r="E479" s="44"/>
      <c r="F479" s="1"/>
      <c r="G479" s="4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41"/>
      <c r="C480" s="44"/>
      <c r="D480" s="44"/>
      <c r="E480" s="44"/>
      <c r="F480" s="1"/>
      <c r="G480" s="4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41"/>
      <c r="C481" s="44"/>
      <c r="D481" s="44"/>
      <c r="E481" s="44"/>
      <c r="F481" s="1"/>
      <c r="G481" s="4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41"/>
      <c r="C482" s="44"/>
      <c r="D482" s="44"/>
      <c r="E482" s="44"/>
      <c r="F482" s="1"/>
      <c r="G482" s="4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41"/>
      <c r="C483" s="44"/>
      <c r="D483" s="44"/>
      <c r="E483" s="44"/>
      <c r="F483" s="1"/>
      <c r="G483" s="4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41"/>
      <c r="C484" s="44"/>
      <c r="D484" s="44"/>
      <c r="E484" s="44"/>
      <c r="F484" s="1"/>
      <c r="G484" s="4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41"/>
      <c r="C485" s="44"/>
      <c r="D485" s="44"/>
      <c r="E485" s="44"/>
      <c r="F485" s="1"/>
      <c r="G485" s="4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41"/>
      <c r="C486" s="44"/>
      <c r="D486" s="44"/>
      <c r="E486" s="44"/>
      <c r="F486" s="1"/>
      <c r="G486" s="4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41"/>
      <c r="C487" s="44"/>
      <c r="D487" s="44"/>
      <c r="E487" s="44"/>
      <c r="F487" s="1"/>
      <c r="G487" s="4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41"/>
      <c r="C488" s="44"/>
      <c r="D488" s="44"/>
      <c r="E488" s="44"/>
      <c r="F488" s="1"/>
      <c r="G488" s="4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41"/>
      <c r="C489" s="44"/>
      <c r="D489" s="44"/>
      <c r="E489" s="44"/>
      <c r="F489" s="1"/>
      <c r="G489" s="4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41"/>
      <c r="C490" s="44"/>
      <c r="D490" s="44"/>
      <c r="E490" s="44"/>
      <c r="F490" s="1"/>
      <c r="G490" s="4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41"/>
      <c r="C491" s="44"/>
      <c r="D491" s="44"/>
      <c r="E491" s="44"/>
      <c r="F491" s="1"/>
      <c r="G491" s="4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41"/>
      <c r="C492" s="44"/>
      <c r="D492" s="44"/>
      <c r="E492" s="44"/>
      <c r="F492" s="1"/>
      <c r="G492" s="4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41"/>
      <c r="C493" s="44"/>
      <c r="D493" s="44"/>
      <c r="E493" s="44"/>
      <c r="F493" s="1"/>
      <c r="G493" s="4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41"/>
      <c r="C494" s="44"/>
      <c r="D494" s="44"/>
      <c r="E494" s="44"/>
      <c r="F494" s="1"/>
      <c r="G494" s="4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41"/>
      <c r="C495" s="44"/>
      <c r="D495" s="44"/>
      <c r="E495" s="44"/>
      <c r="F495" s="1"/>
      <c r="G495" s="4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41"/>
      <c r="C496" s="44"/>
      <c r="D496" s="44"/>
      <c r="E496" s="44"/>
      <c r="F496" s="1"/>
      <c r="G496" s="4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41"/>
      <c r="C497" s="44"/>
      <c r="D497" s="44"/>
      <c r="E497" s="44"/>
      <c r="F497" s="1"/>
      <c r="G497" s="4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41"/>
      <c r="C498" s="44"/>
      <c r="D498" s="44"/>
      <c r="E498" s="44"/>
      <c r="F498" s="1"/>
      <c r="G498" s="4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41"/>
      <c r="C499" s="44"/>
      <c r="D499" s="44"/>
      <c r="E499" s="44"/>
      <c r="F499" s="1"/>
      <c r="G499" s="4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41"/>
      <c r="C500" s="44"/>
      <c r="D500" s="44"/>
      <c r="E500" s="44"/>
      <c r="F500" s="1"/>
      <c r="G500" s="4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41"/>
      <c r="C501" s="44"/>
      <c r="D501" s="44"/>
      <c r="E501" s="44"/>
      <c r="F501" s="1"/>
      <c r="G501" s="4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41"/>
      <c r="C502" s="44"/>
      <c r="D502" s="44"/>
      <c r="E502" s="44"/>
      <c r="F502" s="1"/>
      <c r="G502" s="4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41"/>
      <c r="C503" s="44"/>
      <c r="D503" s="44"/>
      <c r="E503" s="44"/>
      <c r="F503" s="1"/>
      <c r="G503" s="4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41"/>
      <c r="C504" s="44"/>
      <c r="D504" s="44"/>
      <c r="E504" s="44"/>
      <c r="F504" s="1"/>
      <c r="G504" s="4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41"/>
      <c r="C505" s="44"/>
      <c r="D505" s="44"/>
      <c r="E505" s="44"/>
      <c r="F505" s="1"/>
      <c r="G505" s="4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41"/>
      <c r="C506" s="44"/>
      <c r="D506" s="44"/>
      <c r="E506" s="44"/>
      <c r="F506" s="1"/>
      <c r="G506" s="4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41"/>
      <c r="C507" s="44"/>
      <c r="D507" s="44"/>
      <c r="E507" s="44"/>
      <c r="F507" s="1"/>
      <c r="G507" s="4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41"/>
      <c r="C508" s="44"/>
      <c r="D508" s="44"/>
      <c r="E508" s="44"/>
      <c r="F508" s="1"/>
      <c r="G508" s="4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41"/>
      <c r="C509" s="44"/>
      <c r="D509" s="44"/>
      <c r="E509" s="44"/>
      <c r="F509" s="1"/>
      <c r="G509" s="4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41"/>
      <c r="C510" s="44"/>
      <c r="D510" s="44"/>
      <c r="E510" s="44"/>
      <c r="F510" s="1"/>
      <c r="G510" s="4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41"/>
      <c r="C511" s="44"/>
      <c r="D511" s="44"/>
      <c r="E511" s="44"/>
      <c r="F511" s="1"/>
      <c r="G511" s="4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41"/>
      <c r="C512" s="44"/>
      <c r="D512" s="44"/>
      <c r="E512" s="44"/>
      <c r="F512" s="1"/>
      <c r="G512" s="4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41"/>
      <c r="C513" s="44"/>
      <c r="D513" s="44"/>
      <c r="E513" s="44"/>
      <c r="F513" s="1"/>
      <c r="G513" s="4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41"/>
      <c r="C514" s="44"/>
      <c r="D514" s="44"/>
      <c r="E514" s="44"/>
      <c r="F514" s="1"/>
      <c r="G514" s="4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41"/>
      <c r="C515" s="44"/>
      <c r="D515" s="44"/>
      <c r="E515" s="44"/>
      <c r="F515" s="1"/>
      <c r="G515" s="4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41"/>
      <c r="C516" s="44"/>
      <c r="D516" s="44"/>
      <c r="E516" s="44"/>
      <c r="F516" s="1"/>
      <c r="G516" s="4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41"/>
      <c r="C517" s="44"/>
      <c r="D517" s="44"/>
      <c r="E517" s="44"/>
      <c r="F517" s="1"/>
      <c r="G517" s="4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41"/>
      <c r="C518" s="44"/>
      <c r="D518" s="44"/>
      <c r="E518" s="44"/>
      <c r="F518" s="1"/>
      <c r="G518" s="4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41"/>
      <c r="C519" s="44"/>
      <c r="D519" s="44"/>
      <c r="E519" s="44"/>
      <c r="F519" s="1"/>
      <c r="G519" s="4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41"/>
      <c r="C520" s="44"/>
      <c r="D520" s="44"/>
      <c r="E520" s="44"/>
      <c r="F520" s="1"/>
      <c r="G520" s="4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41"/>
      <c r="C521" s="44"/>
      <c r="D521" s="44"/>
      <c r="E521" s="44"/>
      <c r="F521" s="1"/>
      <c r="G521" s="4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41"/>
      <c r="C522" s="44"/>
      <c r="D522" s="44"/>
      <c r="E522" s="44"/>
      <c r="F522" s="1"/>
      <c r="G522" s="4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41"/>
      <c r="C523" s="44"/>
      <c r="D523" s="44"/>
      <c r="E523" s="44"/>
      <c r="F523" s="1"/>
      <c r="G523" s="4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41"/>
      <c r="C524" s="44"/>
      <c r="D524" s="44"/>
      <c r="E524" s="44"/>
      <c r="F524" s="1"/>
      <c r="G524" s="4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41"/>
      <c r="C525" s="44"/>
      <c r="D525" s="44"/>
      <c r="E525" s="44"/>
      <c r="F525" s="1"/>
      <c r="G525" s="4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41"/>
      <c r="C526" s="44"/>
      <c r="D526" s="44"/>
      <c r="E526" s="44"/>
      <c r="F526" s="1"/>
      <c r="G526" s="4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41"/>
      <c r="C527" s="44"/>
      <c r="D527" s="44"/>
      <c r="E527" s="44"/>
      <c r="F527" s="1"/>
      <c r="G527" s="4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41"/>
      <c r="C528" s="44"/>
      <c r="D528" s="44"/>
      <c r="E528" s="44"/>
      <c r="F528" s="1"/>
      <c r="G528" s="4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41"/>
      <c r="C529" s="44"/>
      <c r="D529" s="44"/>
      <c r="E529" s="44"/>
      <c r="F529" s="1"/>
      <c r="G529" s="4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41"/>
      <c r="C530" s="44"/>
      <c r="D530" s="44"/>
      <c r="E530" s="44"/>
      <c r="F530" s="1"/>
      <c r="G530" s="4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41"/>
      <c r="C531" s="44"/>
      <c r="D531" s="44"/>
      <c r="E531" s="44"/>
      <c r="F531" s="1"/>
      <c r="G531" s="4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41"/>
      <c r="C532" s="44"/>
      <c r="D532" s="44"/>
      <c r="E532" s="44"/>
      <c r="F532" s="1"/>
      <c r="G532" s="4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41"/>
      <c r="C533" s="44"/>
      <c r="D533" s="44"/>
      <c r="E533" s="44"/>
      <c r="F533" s="1"/>
      <c r="G533" s="4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41"/>
      <c r="C534" s="44"/>
      <c r="D534" s="44"/>
      <c r="E534" s="44"/>
      <c r="F534" s="1"/>
      <c r="G534" s="4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41"/>
      <c r="C535" s="44"/>
      <c r="D535" s="44"/>
      <c r="E535" s="44"/>
      <c r="F535" s="1"/>
      <c r="G535" s="4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41"/>
      <c r="C536" s="44"/>
      <c r="D536" s="44"/>
      <c r="E536" s="44"/>
      <c r="F536" s="1"/>
      <c r="G536" s="4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41"/>
      <c r="C537" s="44"/>
      <c r="D537" s="44"/>
      <c r="E537" s="44"/>
      <c r="F537" s="1"/>
      <c r="G537" s="4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41"/>
      <c r="C538" s="44"/>
      <c r="D538" s="44"/>
      <c r="E538" s="44"/>
      <c r="F538" s="1"/>
      <c r="G538" s="4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41"/>
      <c r="C539" s="44"/>
      <c r="D539" s="44"/>
      <c r="E539" s="44"/>
      <c r="F539" s="1"/>
      <c r="G539" s="4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41"/>
      <c r="C540" s="44"/>
      <c r="D540" s="44"/>
      <c r="E540" s="44"/>
      <c r="F540" s="1"/>
      <c r="G540" s="4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41"/>
      <c r="C541" s="44"/>
      <c r="D541" s="44"/>
      <c r="E541" s="44"/>
      <c r="F541" s="1"/>
      <c r="G541" s="4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41"/>
      <c r="C542" s="44"/>
      <c r="D542" s="44"/>
      <c r="E542" s="44"/>
      <c r="F542" s="1"/>
      <c r="G542" s="4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41"/>
      <c r="C543" s="44"/>
      <c r="D543" s="44"/>
      <c r="E543" s="44"/>
      <c r="F543" s="1"/>
      <c r="G543" s="4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41"/>
      <c r="C544" s="44"/>
      <c r="D544" s="44"/>
      <c r="E544" s="44"/>
      <c r="F544" s="1"/>
      <c r="G544" s="4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41"/>
      <c r="C545" s="44"/>
      <c r="D545" s="44"/>
      <c r="E545" s="44"/>
      <c r="F545" s="1"/>
      <c r="G545" s="4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41"/>
      <c r="C546" s="44"/>
      <c r="D546" s="44"/>
      <c r="E546" s="44"/>
      <c r="F546" s="1"/>
      <c r="G546" s="4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41"/>
      <c r="C547" s="44"/>
      <c r="D547" s="44"/>
      <c r="E547" s="44"/>
      <c r="F547" s="1"/>
      <c r="G547" s="4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41"/>
      <c r="C548" s="44"/>
      <c r="D548" s="44"/>
      <c r="E548" s="44"/>
      <c r="F548" s="1"/>
      <c r="G548" s="4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41"/>
      <c r="C549" s="44"/>
      <c r="D549" s="44"/>
      <c r="E549" s="44"/>
      <c r="F549" s="1"/>
      <c r="G549" s="4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41"/>
      <c r="C550" s="44"/>
      <c r="D550" s="44"/>
      <c r="E550" s="44"/>
      <c r="F550" s="1"/>
      <c r="G550" s="4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41"/>
      <c r="C551" s="44"/>
      <c r="D551" s="44"/>
      <c r="E551" s="44"/>
      <c r="F551" s="1"/>
      <c r="G551" s="4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41"/>
      <c r="C552" s="44"/>
      <c r="D552" s="44"/>
      <c r="E552" s="44"/>
      <c r="F552" s="1"/>
      <c r="G552" s="4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41"/>
      <c r="C553" s="44"/>
      <c r="D553" s="44"/>
      <c r="E553" s="44"/>
      <c r="F553" s="1"/>
      <c r="G553" s="4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41"/>
      <c r="C554" s="44"/>
      <c r="D554" s="44"/>
      <c r="E554" s="44"/>
      <c r="F554" s="1"/>
      <c r="G554" s="4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41"/>
      <c r="C555" s="44"/>
      <c r="D555" s="44"/>
      <c r="E555" s="44"/>
      <c r="F555" s="1"/>
      <c r="G555" s="4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41"/>
      <c r="C556" s="44"/>
      <c r="D556" s="44"/>
      <c r="E556" s="44"/>
      <c r="F556" s="1"/>
      <c r="G556" s="4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41"/>
      <c r="C557" s="44"/>
      <c r="D557" s="44"/>
      <c r="E557" s="44"/>
      <c r="F557" s="1"/>
      <c r="G557" s="4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41"/>
      <c r="C558" s="44"/>
      <c r="D558" s="44"/>
      <c r="E558" s="44"/>
      <c r="F558" s="1"/>
      <c r="G558" s="4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41"/>
      <c r="C559" s="44"/>
      <c r="D559" s="44"/>
      <c r="E559" s="44"/>
      <c r="F559" s="1"/>
      <c r="G559" s="4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41"/>
      <c r="C560" s="44"/>
      <c r="D560" s="44"/>
      <c r="E560" s="44"/>
      <c r="F560" s="1"/>
      <c r="G560" s="4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41"/>
      <c r="C561" s="44"/>
      <c r="D561" s="44"/>
      <c r="E561" s="44"/>
      <c r="F561" s="1"/>
      <c r="G561" s="4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41"/>
      <c r="C562" s="44"/>
      <c r="D562" s="44"/>
      <c r="E562" s="44"/>
      <c r="F562" s="1"/>
      <c r="G562" s="4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41"/>
      <c r="C563" s="44"/>
      <c r="D563" s="44"/>
      <c r="E563" s="44"/>
      <c r="F563" s="1"/>
      <c r="G563" s="4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41"/>
      <c r="C564" s="44"/>
      <c r="D564" s="44"/>
      <c r="E564" s="44"/>
      <c r="F564" s="1"/>
      <c r="G564" s="4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41"/>
      <c r="C565" s="44"/>
      <c r="D565" s="44"/>
      <c r="E565" s="44"/>
      <c r="F565" s="1"/>
      <c r="G565" s="4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41"/>
      <c r="C566" s="44"/>
      <c r="D566" s="44"/>
      <c r="E566" s="44"/>
      <c r="F566" s="1"/>
      <c r="G566" s="4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41"/>
      <c r="C567" s="44"/>
      <c r="D567" s="44"/>
      <c r="E567" s="44"/>
      <c r="F567" s="1"/>
      <c r="G567" s="4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41"/>
      <c r="C568" s="44"/>
      <c r="D568" s="44"/>
      <c r="E568" s="44"/>
      <c r="F568" s="1"/>
      <c r="G568" s="4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41"/>
      <c r="C569" s="44"/>
      <c r="D569" s="44"/>
      <c r="E569" s="44"/>
      <c r="F569" s="1"/>
      <c r="G569" s="4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41"/>
      <c r="C570" s="44"/>
      <c r="D570" s="44"/>
      <c r="E570" s="44"/>
      <c r="F570" s="1"/>
      <c r="G570" s="4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41"/>
      <c r="C571" s="44"/>
      <c r="D571" s="44"/>
      <c r="E571" s="44"/>
      <c r="F571" s="1"/>
      <c r="G571" s="4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41"/>
      <c r="C572" s="44"/>
      <c r="D572" s="44"/>
      <c r="E572" s="44"/>
      <c r="F572" s="1"/>
      <c r="G572" s="4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41"/>
      <c r="C573" s="44"/>
      <c r="D573" s="44"/>
      <c r="E573" s="44"/>
      <c r="F573" s="1"/>
      <c r="G573" s="4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41"/>
      <c r="C574" s="44"/>
      <c r="D574" s="44"/>
      <c r="E574" s="44"/>
      <c r="F574" s="1"/>
      <c r="G574" s="4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41"/>
      <c r="C575" s="44"/>
      <c r="D575" s="44"/>
      <c r="E575" s="44"/>
      <c r="F575" s="1"/>
      <c r="G575" s="4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41"/>
      <c r="C576" s="44"/>
      <c r="D576" s="44"/>
      <c r="E576" s="44"/>
      <c r="F576" s="1"/>
      <c r="G576" s="4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41"/>
      <c r="C577" s="44"/>
      <c r="D577" s="44"/>
      <c r="E577" s="44"/>
      <c r="F577" s="1"/>
      <c r="G577" s="4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41"/>
      <c r="C578" s="44"/>
      <c r="D578" s="44"/>
      <c r="E578" s="44"/>
      <c r="F578" s="1"/>
      <c r="G578" s="4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41"/>
      <c r="C579" s="44"/>
      <c r="D579" s="44"/>
      <c r="E579" s="44"/>
      <c r="F579" s="1"/>
      <c r="G579" s="4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41"/>
      <c r="C580" s="44"/>
      <c r="D580" s="44"/>
      <c r="E580" s="44"/>
      <c r="F580" s="1"/>
      <c r="G580" s="4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41"/>
      <c r="C581" s="44"/>
      <c r="D581" s="44"/>
      <c r="E581" s="44"/>
      <c r="F581" s="1"/>
      <c r="G581" s="4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41"/>
      <c r="C582" s="44"/>
      <c r="D582" s="44"/>
      <c r="E582" s="44"/>
      <c r="F582" s="1"/>
      <c r="G582" s="4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41"/>
      <c r="C583" s="44"/>
      <c r="D583" s="44"/>
      <c r="E583" s="44"/>
      <c r="F583" s="1"/>
      <c r="G583" s="4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41"/>
      <c r="C584" s="44"/>
      <c r="D584" s="44"/>
      <c r="E584" s="44"/>
      <c r="F584" s="1"/>
      <c r="G584" s="4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41"/>
      <c r="C585" s="44"/>
      <c r="D585" s="44"/>
      <c r="E585" s="44"/>
      <c r="F585" s="1"/>
      <c r="G585" s="4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41"/>
      <c r="C586" s="44"/>
      <c r="D586" s="44"/>
      <c r="E586" s="44"/>
      <c r="F586" s="1"/>
      <c r="G586" s="4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41"/>
      <c r="C587" s="44"/>
      <c r="D587" s="44"/>
      <c r="E587" s="44"/>
      <c r="F587" s="1"/>
      <c r="G587" s="4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41"/>
      <c r="C588" s="44"/>
      <c r="D588" s="44"/>
      <c r="E588" s="44"/>
      <c r="F588" s="1"/>
      <c r="G588" s="4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41"/>
      <c r="C589" s="44"/>
      <c r="D589" s="44"/>
      <c r="E589" s="44"/>
      <c r="F589" s="1"/>
      <c r="G589" s="4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41"/>
      <c r="C590" s="44"/>
      <c r="D590" s="44"/>
      <c r="E590" s="44"/>
      <c r="F590" s="1"/>
      <c r="G590" s="4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41"/>
      <c r="C591" s="44"/>
      <c r="D591" s="44"/>
      <c r="E591" s="44"/>
      <c r="F591" s="1"/>
      <c r="G591" s="4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41"/>
      <c r="C592" s="44"/>
      <c r="D592" s="44"/>
      <c r="E592" s="44"/>
      <c r="F592" s="1"/>
      <c r="G592" s="4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41"/>
      <c r="C593" s="44"/>
      <c r="D593" s="44"/>
      <c r="E593" s="44"/>
      <c r="F593" s="1"/>
      <c r="G593" s="4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41"/>
      <c r="C594" s="44"/>
      <c r="D594" s="44"/>
      <c r="E594" s="44"/>
      <c r="F594" s="1"/>
      <c r="G594" s="4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41"/>
      <c r="C595" s="44"/>
      <c r="D595" s="44"/>
      <c r="E595" s="44"/>
      <c r="F595" s="1"/>
      <c r="G595" s="4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41"/>
      <c r="C596" s="44"/>
      <c r="D596" s="44"/>
      <c r="E596" s="44"/>
      <c r="F596" s="1"/>
      <c r="G596" s="4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41"/>
      <c r="C597" s="44"/>
      <c r="D597" s="44"/>
      <c r="E597" s="44"/>
      <c r="F597" s="1"/>
      <c r="G597" s="4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41"/>
      <c r="C598" s="44"/>
      <c r="D598" s="44"/>
      <c r="E598" s="44"/>
      <c r="F598" s="1"/>
      <c r="G598" s="4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41"/>
      <c r="C599" s="44"/>
      <c r="D599" s="44"/>
      <c r="E599" s="44"/>
      <c r="F599" s="1"/>
      <c r="G599" s="4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41"/>
      <c r="C600" s="44"/>
      <c r="D600" s="44"/>
      <c r="E600" s="44"/>
      <c r="F600" s="1"/>
      <c r="G600" s="4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41"/>
      <c r="C601" s="44"/>
      <c r="D601" s="44"/>
      <c r="E601" s="44"/>
      <c r="F601" s="1"/>
      <c r="G601" s="4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41"/>
      <c r="C602" s="44"/>
      <c r="D602" s="44"/>
      <c r="E602" s="44"/>
      <c r="F602" s="1"/>
      <c r="G602" s="4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41"/>
      <c r="C603" s="44"/>
      <c r="D603" s="44"/>
      <c r="E603" s="44"/>
      <c r="F603" s="1"/>
      <c r="G603" s="4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41"/>
      <c r="C604" s="44"/>
      <c r="D604" s="44"/>
      <c r="E604" s="44"/>
      <c r="F604" s="1"/>
      <c r="G604" s="4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41"/>
      <c r="C605" s="44"/>
      <c r="D605" s="44"/>
      <c r="E605" s="44"/>
      <c r="F605" s="1"/>
      <c r="G605" s="4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41"/>
      <c r="C606" s="44"/>
      <c r="D606" s="44"/>
      <c r="E606" s="44"/>
      <c r="F606" s="1"/>
      <c r="G606" s="4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41"/>
      <c r="C607" s="44"/>
      <c r="D607" s="44"/>
      <c r="E607" s="44"/>
      <c r="F607" s="1"/>
      <c r="G607" s="4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41"/>
      <c r="C608" s="44"/>
      <c r="D608" s="44"/>
      <c r="E608" s="44"/>
      <c r="F608" s="1"/>
      <c r="G608" s="4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41"/>
      <c r="C609" s="44"/>
      <c r="D609" s="44"/>
      <c r="E609" s="44"/>
      <c r="F609" s="1"/>
      <c r="G609" s="4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41"/>
      <c r="C610" s="44"/>
      <c r="D610" s="44"/>
      <c r="E610" s="44"/>
      <c r="F610" s="1"/>
      <c r="G610" s="4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41"/>
      <c r="C611" s="44"/>
      <c r="D611" s="44"/>
      <c r="E611" s="44"/>
      <c r="F611" s="1"/>
      <c r="G611" s="4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41"/>
      <c r="C612" s="44"/>
      <c r="D612" s="44"/>
      <c r="E612" s="44"/>
      <c r="F612" s="1"/>
      <c r="G612" s="4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41"/>
      <c r="C613" s="44"/>
      <c r="D613" s="44"/>
      <c r="E613" s="44"/>
      <c r="F613" s="1"/>
      <c r="G613" s="4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41"/>
      <c r="C614" s="44"/>
      <c r="D614" s="44"/>
      <c r="E614" s="44"/>
      <c r="F614" s="1"/>
      <c r="G614" s="4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41"/>
      <c r="C615" s="44"/>
      <c r="D615" s="44"/>
      <c r="E615" s="44"/>
      <c r="F615" s="1"/>
      <c r="G615" s="4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41"/>
      <c r="C616" s="44"/>
      <c r="D616" s="44"/>
      <c r="E616" s="44"/>
      <c r="F616" s="1"/>
      <c r="G616" s="4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41"/>
      <c r="C617" s="44"/>
      <c r="D617" s="44"/>
      <c r="E617" s="44"/>
      <c r="F617" s="1"/>
      <c r="G617" s="4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41"/>
      <c r="C618" s="44"/>
      <c r="D618" s="44"/>
      <c r="E618" s="44"/>
      <c r="F618" s="1"/>
      <c r="G618" s="4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41"/>
      <c r="C619" s="44"/>
      <c r="D619" s="44"/>
      <c r="E619" s="44"/>
      <c r="F619" s="1"/>
      <c r="G619" s="4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41"/>
      <c r="C620" s="44"/>
      <c r="D620" s="44"/>
      <c r="E620" s="44"/>
      <c r="F620" s="1"/>
      <c r="G620" s="4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41"/>
      <c r="C621" s="44"/>
      <c r="D621" s="44"/>
      <c r="E621" s="44"/>
      <c r="F621" s="1"/>
      <c r="G621" s="4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41"/>
      <c r="C622" s="44"/>
      <c r="D622" s="44"/>
      <c r="E622" s="44"/>
      <c r="F622" s="1"/>
      <c r="G622" s="4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41"/>
      <c r="C623" s="44"/>
      <c r="D623" s="44"/>
      <c r="E623" s="44"/>
      <c r="F623" s="1"/>
      <c r="G623" s="4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41"/>
      <c r="C624" s="44"/>
      <c r="D624" s="44"/>
      <c r="E624" s="44"/>
      <c r="F624" s="1"/>
      <c r="G624" s="4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41"/>
      <c r="C625" s="44"/>
      <c r="D625" s="44"/>
      <c r="E625" s="44"/>
      <c r="F625" s="1"/>
      <c r="G625" s="4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41"/>
      <c r="C626" s="44"/>
      <c r="D626" s="44"/>
      <c r="E626" s="44"/>
      <c r="F626" s="1"/>
      <c r="G626" s="4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41"/>
      <c r="C627" s="44"/>
      <c r="D627" s="44"/>
      <c r="E627" s="44"/>
      <c r="F627" s="1"/>
      <c r="G627" s="4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41"/>
      <c r="C628" s="44"/>
      <c r="D628" s="44"/>
      <c r="E628" s="44"/>
      <c r="F628" s="1"/>
      <c r="G628" s="4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41"/>
      <c r="C629" s="44"/>
      <c r="D629" s="44"/>
      <c r="E629" s="44"/>
      <c r="F629" s="1"/>
      <c r="G629" s="4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41"/>
      <c r="C630" s="44"/>
      <c r="D630" s="44"/>
      <c r="E630" s="44"/>
      <c r="F630" s="1"/>
      <c r="G630" s="4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41"/>
      <c r="C631" s="44"/>
      <c r="D631" s="44"/>
      <c r="E631" s="44"/>
      <c r="F631" s="1"/>
      <c r="G631" s="4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41"/>
      <c r="C632" s="44"/>
      <c r="D632" s="44"/>
      <c r="E632" s="44"/>
      <c r="F632" s="1"/>
      <c r="G632" s="4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41"/>
      <c r="C633" s="44"/>
      <c r="D633" s="44"/>
      <c r="E633" s="44"/>
      <c r="F633" s="1"/>
      <c r="G633" s="4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41"/>
      <c r="C634" s="44"/>
      <c r="D634" s="44"/>
      <c r="E634" s="44"/>
      <c r="F634" s="1"/>
      <c r="G634" s="4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41"/>
      <c r="C635" s="44"/>
      <c r="D635" s="44"/>
      <c r="E635" s="44"/>
      <c r="F635" s="1"/>
      <c r="G635" s="4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41"/>
      <c r="C636" s="44"/>
      <c r="D636" s="44"/>
      <c r="E636" s="44"/>
      <c r="F636" s="1"/>
      <c r="G636" s="4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41"/>
      <c r="C637" s="44"/>
      <c r="D637" s="44"/>
      <c r="E637" s="44"/>
      <c r="F637" s="1"/>
      <c r="G637" s="4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41"/>
      <c r="C638" s="44"/>
      <c r="D638" s="44"/>
      <c r="E638" s="44"/>
      <c r="F638" s="1"/>
      <c r="G638" s="4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41"/>
      <c r="C639" s="44"/>
      <c r="D639" s="44"/>
      <c r="E639" s="44"/>
      <c r="F639" s="1"/>
      <c r="G639" s="4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41"/>
      <c r="C640" s="44"/>
      <c r="D640" s="44"/>
      <c r="E640" s="44"/>
      <c r="F640" s="1"/>
      <c r="G640" s="4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41"/>
      <c r="C641" s="44"/>
      <c r="D641" s="44"/>
      <c r="E641" s="44"/>
      <c r="F641" s="1"/>
      <c r="G641" s="4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41"/>
      <c r="C642" s="44"/>
      <c r="D642" s="44"/>
      <c r="E642" s="44"/>
      <c r="F642" s="1"/>
      <c r="G642" s="4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41"/>
      <c r="C643" s="44"/>
      <c r="D643" s="44"/>
      <c r="E643" s="44"/>
      <c r="F643" s="1"/>
      <c r="G643" s="4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41"/>
      <c r="C644" s="44"/>
      <c r="D644" s="44"/>
      <c r="E644" s="44"/>
      <c r="F644" s="1"/>
      <c r="G644" s="4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41"/>
      <c r="C645" s="44"/>
      <c r="D645" s="44"/>
      <c r="E645" s="44"/>
      <c r="F645" s="1"/>
      <c r="G645" s="4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41"/>
      <c r="C646" s="44"/>
      <c r="D646" s="44"/>
      <c r="E646" s="44"/>
      <c r="F646" s="1"/>
      <c r="G646" s="4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41"/>
      <c r="C647" s="44"/>
      <c r="D647" s="44"/>
      <c r="E647" s="44"/>
      <c r="F647" s="1"/>
      <c r="G647" s="4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41"/>
      <c r="C648" s="44"/>
      <c r="D648" s="44"/>
      <c r="E648" s="44"/>
      <c r="F648" s="1"/>
      <c r="G648" s="4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41"/>
      <c r="C649" s="44"/>
      <c r="D649" s="44"/>
      <c r="E649" s="44"/>
      <c r="F649" s="1"/>
      <c r="G649" s="4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41"/>
      <c r="C650" s="44"/>
      <c r="D650" s="44"/>
      <c r="E650" s="44"/>
      <c r="F650" s="1"/>
      <c r="G650" s="4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41"/>
      <c r="C651" s="44"/>
      <c r="D651" s="44"/>
      <c r="E651" s="44"/>
      <c r="F651" s="1"/>
      <c r="G651" s="4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41"/>
      <c r="C652" s="44"/>
      <c r="D652" s="44"/>
      <c r="E652" s="44"/>
      <c r="F652" s="1"/>
      <c r="G652" s="4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41"/>
      <c r="C653" s="44"/>
      <c r="D653" s="44"/>
      <c r="E653" s="44"/>
      <c r="F653" s="1"/>
      <c r="G653" s="4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41"/>
      <c r="C654" s="44"/>
      <c r="D654" s="44"/>
      <c r="E654" s="44"/>
      <c r="F654" s="1"/>
      <c r="G654" s="4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41"/>
      <c r="C655" s="44"/>
      <c r="D655" s="44"/>
      <c r="E655" s="44"/>
      <c r="F655" s="1"/>
      <c r="G655" s="4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41"/>
      <c r="C656" s="44"/>
      <c r="D656" s="44"/>
      <c r="E656" s="44"/>
      <c r="F656" s="1"/>
      <c r="G656" s="4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41"/>
      <c r="C657" s="44"/>
      <c r="D657" s="44"/>
      <c r="E657" s="44"/>
      <c r="F657" s="1"/>
      <c r="G657" s="4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41"/>
      <c r="C658" s="44"/>
      <c r="D658" s="44"/>
      <c r="E658" s="44"/>
      <c r="F658" s="1"/>
      <c r="G658" s="4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41"/>
      <c r="C659" s="44"/>
      <c r="D659" s="44"/>
      <c r="E659" s="44"/>
      <c r="F659" s="1"/>
      <c r="G659" s="4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41"/>
      <c r="C660" s="44"/>
      <c r="D660" s="44"/>
      <c r="E660" s="44"/>
      <c r="F660" s="1"/>
      <c r="G660" s="4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41"/>
      <c r="C661" s="44"/>
      <c r="D661" s="44"/>
      <c r="E661" s="44"/>
      <c r="F661" s="1"/>
      <c r="G661" s="4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41"/>
      <c r="C662" s="44"/>
      <c r="D662" s="44"/>
      <c r="E662" s="44"/>
      <c r="F662" s="1"/>
      <c r="G662" s="4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41"/>
      <c r="C663" s="44"/>
      <c r="D663" s="44"/>
      <c r="E663" s="44"/>
      <c r="F663" s="1"/>
      <c r="G663" s="4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41"/>
      <c r="C664" s="44"/>
      <c r="D664" s="44"/>
      <c r="E664" s="44"/>
      <c r="F664" s="1"/>
      <c r="G664" s="4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41"/>
      <c r="C665" s="44"/>
      <c r="D665" s="44"/>
      <c r="E665" s="44"/>
      <c r="F665" s="1"/>
      <c r="G665" s="4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41"/>
      <c r="C666" s="44"/>
      <c r="D666" s="44"/>
      <c r="E666" s="44"/>
      <c r="F666" s="1"/>
      <c r="G666" s="4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41"/>
      <c r="C667" s="44"/>
      <c r="D667" s="44"/>
      <c r="E667" s="44"/>
      <c r="F667" s="1"/>
      <c r="G667" s="4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41"/>
      <c r="C668" s="44"/>
      <c r="D668" s="44"/>
      <c r="E668" s="44"/>
      <c r="F668" s="1"/>
      <c r="G668" s="4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41"/>
      <c r="C669" s="44"/>
      <c r="D669" s="44"/>
      <c r="E669" s="44"/>
      <c r="F669" s="1"/>
      <c r="G669" s="4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41"/>
      <c r="C670" s="44"/>
      <c r="D670" s="44"/>
      <c r="E670" s="44"/>
      <c r="F670" s="1"/>
      <c r="G670" s="4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41"/>
      <c r="C671" s="44"/>
      <c r="D671" s="44"/>
      <c r="E671" s="44"/>
      <c r="F671" s="1"/>
      <c r="G671" s="4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41"/>
      <c r="C672" s="44"/>
      <c r="D672" s="44"/>
      <c r="E672" s="44"/>
      <c r="F672" s="1"/>
      <c r="G672" s="4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41"/>
      <c r="C673" s="44"/>
      <c r="D673" s="44"/>
      <c r="E673" s="44"/>
      <c r="F673" s="1"/>
      <c r="G673" s="4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41"/>
      <c r="C674" s="44"/>
      <c r="D674" s="44"/>
      <c r="E674" s="44"/>
      <c r="F674" s="1"/>
      <c r="G674" s="4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41"/>
      <c r="C675" s="44"/>
      <c r="D675" s="44"/>
      <c r="E675" s="44"/>
      <c r="F675" s="1"/>
      <c r="G675" s="4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41"/>
      <c r="C676" s="44"/>
      <c r="D676" s="44"/>
      <c r="E676" s="44"/>
      <c r="F676" s="1"/>
      <c r="G676" s="4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41"/>
      <c r="C677" s="44"/>
      <c r="D677" s="44"/>
      <c r="E677" s="44"/>
      <c r="F677" s="1"/>
      <c r="G677" s="4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41"/>
      <c r="C678" s="44"/>
      <c r="D678" s="44"/>
      <c r="E678" s="44"/>
      <c r="F678" s="1"/>
      <c r="G678" s="4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41"/>
      <c r="C679" s="44"/>
      <c r="D679" s="44"/>
      <c r="E679" s="44"/>
      <c r="F679" s="1"/>
      <c r="G679" s="4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41"/>
      <c r="C680" s="44"/>
      <c r="D680" s="44"/>
      <c r="E680" s="44"/>
      <c r="F680" s="1"/>
      <c r="G680" s="4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41"/>
      <c r="C681" s="44"/>
      <c r="D681" s="44"/>
      <c r="E681" s="44"/>
      <c r="F681" s="1"/>
      <c r="G681" s="4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41"/>
      <c r="C682" s="44"/>
      <c r="D682" s="44"/>
      <c r="E682" s="44"/>
      <c r="F682" s="1"/>
      <c r="G682" s="4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41"/>
      <c r="C683" s="44"/>
      <c r="D683" s="44"/>
      <c r="E683" s="44"/>
      <c r="F683" s="1"/>
      <c r="G683" s="4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41"/>
      <c r="C684" s="44"/>
      <c r="D684" s="44"/>
      <c r="E684" s="44"/>
      <c r="F684" s="1"/>
      <c r="G684" s="4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41"/>
      <c r="C685" s="44"/>
      <c r="D685" s="44"/>
      <c r="E685" s="44"/>
      <c r="F685" s="1"/>
      <c r="G685" s="4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41"/>
      <c r="C686" s="44"/>
      <c r="D686" s="44"/>
      <c r="E686" s="44"/>
      <c r="F686" s="1"/>
      <c r="G686" s="4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41"/>
      <c r="C687" s="44"/>
      <c r="D687" s="44"/>
      <c r="E687" s="44"/>
      <c r="F687" s="1"/>
      <c r="G687" s="4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41"/>
      <c r="C688" s="44"/>
      <c r="D688" s="44"/>
      <c r="E688" s="44"/>
      <c r="F688" s="1"/>
      <c r="G688" s="4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41"/>
      <c r="C689" s="44"/>
      <c r="D689" s="44"/>
      <c r="E689" s="44"/>
      <c r="F689" s="1"/>
      <c r="G689" s="4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41"/>
      <c r="C690" s="44"/>
      <c r="D690" s="44"/>
      <c r="E690" s="44"/>
      <c r="F690" s="1"/>
      <c r="G690" s="4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41"/>
      <c r="C691" s="44"/>
      <c r="D691" s="44"/>
      <c r="E691" s="44"/>
      <c r="F691" s="1"/>
      <c r="G691" s="4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41"/>
      <c r="C692" s="44"/>
      <c r="D692" s="44"/>
      <c r="E692" s="44"/>
      <c r="F692" s="1"/>
      <c r="G692" s="4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41"/>
      <c r="C693" s="44"/>
      <c r="D693" s="44"/>
      <c r="E693" s="44"/>
      <c r="F693" s="1"/>
      <c r="G693" s="4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41"/>
      <c r="C694" s="44"/>
      <c r="D694" s="44"/>
      <c r="E694" s="44"/>
      <c r="F694" s="1"/>
      <c r="G694" s="4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41"/>
      <c r="C695" s="44"/>
      <c r="D695" s="44"/>
      <c r="E695" s="44"/>
      <c r="F695" s="1"/>
      <c r="G695" s="4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41"/>
      <c r="C696" s="44"/>
      <c r="D696" s="44"/>
      <c r="E696" s="44"/>
      <c r="F696" s="1"/>
      <c r="G696" s="4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41"/>
      <c r="C697" s="44"/>
      <c r="D697" s="44"/>
      <c r="E697" s="44"/>
      <c r="F697" s="1"/>
      <c r="G697" s="4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41"/>
      <c r="C698" s="44"/>
      <c r="D698" s="44"/>
      <c r="E698" s="44"/>
      <c r="F698" s="1"/>
      <c r="G698" s="4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41"/>
      <c r="C699" s="44"/>
      <c r="D699" s="44"/>
      <c r="E699" s="44"/>
      <c r="F699" s="1"/>
      <c r="G699" s="4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41"/>
      <c r="C700" s="44"/>
      <c r="D700" s="44"/>
      <c r="E700" s="44"/>
      <c r="F700" s="1"/>
      <c r="G700" s="4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41"/>
      <c r="C701" s="44"/>
      <c r="D701" s="44"/>
      <c r="E701" s="44"/>
      <c r="F701" s="1"/>
      <c r="G701" s="4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41"/>
      <c r="C702" s="44"/>
      <c r="D702" s="44"/>
      <c r="E702" s="44"/>
      <c r="F702" s="1"/>
      <c r="G702" s="4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41"/>
      <c r="C703" s="44"/>
      <c r="D703" s="44"/>
      <c r="E703" s="44"/>
      <c r="F703" s="1"/>
      <c r="G703" s="4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41"/>
      <c r="C704" s="44"/>
      <c r="D704" s="44"/>
      <c r="E704" s="44"/>
      <c r="F704" s="1"/>
      <c r="G704" s="4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41"/>
      <c r="C705" s="44"/>
      <c r="D705" s="44"/>
      <c r="E705" s="44"/>
      <c r="F705" s="1"/>
      <c r="G705" s="4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41"/>
      <c r="C706" s="44"/>
      <c r="D706" s="44"/>
      <c r="E706" s="44"/>
      <c r="F706" s="1"/>
      <c r="G706" s="4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41"/>
      <c r="C707" s="44"/>
      <c r="D707" s="44"/>
      <c r="E707" s="44"/>
      <c r="F707" s="1"/>
      <c r="G707" s="4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41"/>
      <c r="C708" s="44"/>
      <c r="D708" s="44"/>
      <c r="E708" s="44"/>
      <c r="F708" s="1"/>
      <c r="G708" s="4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41"/>
      <c r="C709" s="44"/>
      <c r="D709" s="44"/>
      <c r="E709" s="44"/>
      <c r="F709" s="1"/>
      <c r="G709" s="4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41"/>
      <c r="C710" s="44"/>
      <c r="D710" s="44"/>
      <c r="E710" s="44"/>
      <c r="F710" s="1"/>
      <c r="G710" s="4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41"/>
      <c r="C711" s="44"/>
      <c r="D711" s="44"/>
      <c r="E711" s="44"/>
      <c r="F711" s="1"/>
      <c r="G711" s="4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41"/>
      <c r="C712" s="44"/>
      <c r="D712" s="44"/>
      <c r="E712" s="44"/>
      <c r="F712" s="1"/>
      <c r="G712" s="4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41"/>
      <c r="C713" s="44"/>
      <c r="D713" s="44"/>
      <c r="E713" s="44"/>
      <c r="F713" s="1"/>
      <c r="G713" s="4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41"/>
      <c r="C714" s="44"/>
      <c r="D714" s="44"/>
      <c r="E714" s="44"/>
      <c r="F714" s="1"/>
      <c r="G714" s="4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41"/>
      <c r="C715" s="44"/>
      <c r="D715" s="44"/>
      <c r="E715" s="44"/>
      <c r="F715" s="1"/>
      <c r="G715" s="4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41"/>
      <c r="C716" s="44"/>
      <c r="D716" s="44"/>
      <c r="E716" s="44"/>
      <c r="F716" s="1"/>
      <c r="G716" s="4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41"/>
      <c r="C717" s="44"/>
      <c r="D717" s="44"/>
      <c r="E717" s="44"/>
      <c r="F717" s="1"/>
      <c r="G717" s="4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41"/>
      <c r="C718" s="44"/>
      <c r="D718" s="44"/>
      <c r="E718" s="44"/>
      <c r="F718" s="1"/>
      <c r="G718" s="4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41"/>
      <c r="C719" s="44"/>
      <c r="D719" s="44"/>
      <c r="E719" s="44"/>
      <c r="F719" s="1"/>
      <c r="G719" s="4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41"/>
      <c r="C720" s="44"/>
      <c r="D720" s="44"/>
      <c r="E720" s="44"/>
      <c r="F720" s="1"/>
      <c r="G720" s="4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41"/>
      <c r="C721" s="44"/>
      <c r="D721" s="44"/>
      <c r="E721" s="44"/>
      <c r="F721" s="1"/>
      <c r="G721" s="4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41"/>
      <c r="C722" s="44"/>
      <c r="D722" s="44"/>
      <c r="E722" s="44"/>
      <c r="F722" s="1"/>
      <c r="G722" s="4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41"/>
      <c r="C723" s="44"/>
      <c r="D723" s="44"/>
      <c r="E723" s="44"/>
      <c r="F723" s="1"/>
      <c r="G723" s="4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41"/>
      <c r="C724" s="44"/>
      <c r="D724" s="44"/>
      <c r="E724" s="44"/>
      <c r="F724" s="1"/>
      <c r="G724" s="4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41"/>
      <c r="C725" s="44"/>
      <c r="D725" s="44"/>
      <c r="E725" s="44"/>
      <c r="F725" s="1"/>
      <c r="G725" s="4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41"/>
      <c r="C726" s="44"/>
      <c r="D726" s="44"/>
      <c r="E726" s="44"/>
      <c r="F726" s="1"/>
      <c r="G726" s="4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41"/>
      <c r="C727" s="44"/>
      <c r="D727" s="44"/>
      <c r="E727" s="44"/>
      <c r="F727" s="1"/>
      <c r="G727" s="4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41"/>
      <c r="C728" s="44"/>
      <c r="D728" s="44"/>
      <c r="E728" s="44"/>
      <c r="F728" s="1"/>
      <c r="G728" s="4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41"/>
      <c r="C729" s="44"/>
      <c r="D729" s="44"/>
      <c r="E729" s="44"/>
      <c r="F729" s="1"/>
      <c r="G729" s="4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41"/>
      <c r="C730" s="44"/>
      <c r="D730" s="44"/>
      <c r="E730" s="44"/>
      <c r="F730" s="1"/>
      <c r="G730" s="4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41"/>
      <c r="C731" s="44"/>
      <c r="D731" s="44"/>
      <c r="E731" s="44"/>
      <c r="F731" s="1"/>
      <c r="G731" s="4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41"/>
      <c r="C732" s="44"/>
      <c r="D732" s="44"/>
      <c r="E732" s="44"/>
      <c r="F732" s="1"/>
      <c r="G732" s="4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41"/>
      <c r="C733" s="44"/>
      <c r="D733" s="44"/>
      <c r="E733" s="44"/>
      <c r="F733" s="1"/>
      <c r="G733" s="4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41"/>
      <c r="C734" s="44"/>
      <c r="D734" s="44"/>
      <c r="E734" s="44"/>
      <c r="F734" s="1"/>
      <c r="G734" s="4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41"/>
      <c r="C735" s="44"/>
      <c r="D735" s="44"/>
      <c r="E735" s="44"/>
      <c r="F735" s="1"/>
      <c r="G735" s="4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41"/>
      <c r="C736" s="44"/>
      <c r="D736" s="44"/>
      <c r="E736" s="44"/>
      <c r="F736" s="1"/>
      <c r="G736" s="4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41"/>
      <c r="C737" s="44"/>
      <c r="D737" s="44"/>
      <c r="E737" s="44"/>
      <c r="F737" s="1"/>
      <c r="G737" s="4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41"/>
      <c r="C738" s="44"/>
      <c r="D738" s="44"/>
      <c r="E738" s="44"/>
      <c r="F738" s="1"/>
      <c r="G738" s="4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41"/>
      <c r="C739" s="44"/>
      <c r="D739" s="44"/>
      <c r="E739" s="44"/>
      <c r="F739" s="1"/>
      <c r="G739" s="4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41"/>
      <c r="C740" s="44"/>
      <c r="D740" s="44"/>
      <c r="E740" s="44"/>
      <c r="F740" s="1"/>
      <c r="G740" s="4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41"/>
      <c r="C741" s="44"/>
      <c r="D741" s="44"/>
      <c r="E741" s="44"/>
      <c r="F741" s="1"/>
      <c r="G741" s="4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41"/>
      <c r="C742" s="44"/>
      <c r="D742" s="44"/>
      <c r="E742" s="44"/>
      <c r="F742" s="1"/>
      <c r="G742" s="4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41"/>
      <c r="C743" s="44"/>
      <c r="D743" s="44"/>
      <c r="E743" s="44"/>
      <c r="F743" s="1"/>
      <c r="G743" s="4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41"/>
      <c r="C744" s="44"/>
      <c r="D744" s="44"/>
      <c r="E744" s="44"/>
      <c r="F744" s="1"/>
      <c r="G744" s="4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41"/>
      <c r="C745" s="44"/>
      <c r="D745" s="44"/>
      <c r="E745" s="44"/>
      <c r="F745" s="1"/>
      <c r="G745" s="4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41"/>
      <c r="C746" s="44"/>
      <c r="D746" s="44"/>
      <c r="E746" s="44"/>
      <c r="F746" s="1"/>
      <c r="G746" s="4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41"/>
      <c r="C747" s="44"/>
      <c r="D747" s="44"/>
      <c r="E747" s="44"/>
      <c r="F747" s="1"/>
      <c r="G747" s="4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41"/>
      <c r="C748" s="44"/>
      <c r="D748" s="44"/>
      <c r="E748" s="44"/>
      <c r="F748" s="1"/>
      <c r="G748" s="4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41"/>
      <c r="C749" s="44"/>
      <c r="D749" s="44"/>
      <c r="E749" s="44"/>
      <c r="F749" s="1"/>
      <c r="G749" s="4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41"/>
      <c r="C750" s="44"/>
      <c r="D750" s="44"/>
      <c r="E750" s="44"/>
      <c r="F750" s="1"/>
      <c r="G750" s="4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41"/>
      <c r="C751" s="44"/>
      <c r="D751" s="44"/>
      <c r="E751" s="44"/>
      <c r="F751" s="1"/>
      <c r="G751" s="4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41"/>
      <c r="C752" s="44"/>
      <c r="D752" s="44"/>
      <c r="E752" s="44"/>
      <c r="F752" s="1"/>
      <c r="G752" s="4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41"/>
      <c r="C753" s="44"/>
      <c r="D753" s="44"/>
      <c r="E753" s="44"/>
      <c r="F753" s="1"/>
      <c r="G753" s="4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41"/>
      <c r="C754" s="44"/>
      <c r="D754" s="44"/>
      <c r="E754" s="44"/>
      <c r="F754" s="1"/>
      <c r="G754" s="4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41"/>
      <c r="C755" s="44"/>
      <c r="D755" s="44"/>
      <c r="E755" s="44"/>
      <c r="F755" s="1"/>
      <c r="G755" s="4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41"/>
      <c r="C756" s="44"/>
      <c r="D756" s="44"/>
      <c r="E756" s="44"/>
      <c r="F756" s="1"/>
      <c r="G756" s="4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41"/>
      <c r="C757" s="44"/>
      <c r="D757" s="44"/>
      <c r="E757" s="44"/>
      <c r="F757" s="1"/>
      <c r="G757" s="4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41"/>
      <c r="C758" s="44"/>
      <c r="D758" s="44"/>
      <c r="E758" s="44"/>
      <c r="F758" s="1"/>
      <c r="G758" s="4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41"/>
      <c r="C759" s="44"/>
      <c r="D759" s="44"/>
      <c r="E759" s="44"/>
      <c r="F759" s="1"/>
      <c r="G759" s="4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41"/>
      <c r="C760" s="44"/>
      <c r="D760" s="44"/>
      <c r="E760" s="44"/>
      <c r="F760" s="1"/>
      <c r="G760" s="4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41"/>
      <c r="C761" s="44"/>
      <c r="D761" s="44"/>
      <c r="E761" s="44"/>
      <c r="F761" s="1"/>
      <c r="G761" s="4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41"/>
      <c r="C762" s="44"/>
      <c r="D762" s="44"/>
      <c r="E762" s="44"/>
      <c r="F762" s="1"/>
      <c r="G762" s="4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41"/>
      <c r="C763" s="44"/>
      <c r="D763" s="44"/>
      <c r="E763" s="44"/>
      <c r="F763" s="1"/>
      <c r="G763" s="4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41"/>
      <c r="C764" s="44"/>
      <c r="D764" s="44"/>
      <c r="E764" s="44"/>
      <c r="F764" s="1"/>
      <c r="G764" s="4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41"/>
      <c r="C765" s="44"/>
      <c r="D765" s="44"/>
      <c r="E765" s="44"/>
      <c r="F765" s="1"/>
      <c r="G765" s="4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41"/>
      <c r="C766" s="44"/>
      <c r="D766" s="44"/>
      <c r="E766" s="44"/>
      <c r="F766" s="1"/>
      <c r="G766" s="4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41"/>
      <c r="C767" s="44"/>
      <c r="D767" s="44"/>
      <c r="E767" s="44"/>
      <c r="F767" s="1"/>
      <c r="G767" s="4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41"/>
      <c r="C768" s="44"/>
      <c r="D768" s="44"/>
      <c r="E768" s="44"/>
      <c r="F768" s="1"/>
      <c r="G768" s="4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41"/>
      <c r="C769" s="44"/>
      <c r="D769" s="44"/>
      <c r="E769" s="44"/>
      <c r="F769" s="1"/>
      <c r="G769" s="4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41"/>
      <c r="C770" s="44"/>
      <c r="D770" s="44"/>
      <c r="E770" s="44"/>
      <c r="F770" s="1"/>
      <c r="G770" s="4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41"/>
      <c r="C771" s="44"/>
      <c r="D771" s="44"/>
      <c r="E771" s="44"/>
      <c r="F771" s="1"/>
      <c r="G771" s="4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41"/>
      <c r="C772" s="44"/>
      <c r="D772" s="44"/>
      <c r="E772" s="44"/>
      <c r="F772" s="1"/>
      <c r="G772" s="4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41"/>
      <c r="C773" s="44"/>
      <c r="D773" s="44"/>
      <c r="E773" s="44"/>
      <c r="F773" s="1"/>
      <c r="G773" s="4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41"/>
      <c r="C774" s="44"/>
      <c r="D774" s="44"/>
      <c r="E774" s="44"/>
      <c r="F774" s="1"/>
      <c r="G774" s="4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41"/>
      <c r="C775" s="44"/>
      <c r="D775" s="44"/>
      <c r="E775" s="44"/>
      <c r="F775" s="1"/>
      <c r="G775" s="4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41"/>
      <c r="C776" s="44"/>
      <c r="D776" s="44"/>
      <c r="E776" s="44"/>
      <c r="F776" s="1"/>
      <c r="G776" s="4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41"/>
      <c r="C777" s="44"/>
      <c r="D777" s="44"/>
      <c r="E777" s="44"/>
      <c r="F777" s="1"/>
      <c r="G777" s="4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41"/>
      <c r="C778" s="44"/>
      <c r="D778" s="44"/>
      <c r="E778" s="44"/>
      <c r="F778" s="1"/>
      <c r="G778" s="4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41"/>
      <c r="C779" s="44"/>
      <c r="D779" s="44"/>
      <c r="E779" s="44"/>
      <c r="F779" s="1"/>
      <c r="G779" s="4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41"/>
      <c r="C780" s="44"/>
      <c r="D780" s="44"/>
      <c r="E780" s="44"/>
      <c r="F780" s="1"/>
      <c r="G780" s="4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41"/>
      <c r="C781" s="44"/>
      <c r="D781" s="44"/>
      <c r="E781" s="44"/>
      <c r="F781" s="1"/>
      <c r="G781" s="4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41"/>
      <c r="C782" s="44"/>
      <c r="D782" s="44"/>
      <c r="E782" s="44"/>
      <c r="F782" s="1"/>
      <c r="G782" s="4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41"/>
      <c r="C783" s="44"/>
      <c r="D783" s="44"/>
      <c r="E783" s="44"/>
      <c r="F783" s="1"/>
      <c r="G783" s="4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41"/>
      <c r="C784" s="44"/>
      <c r="D784" s="44"/>
      <c r="E784" s="44"/>
      <c r="F784" s="1"/>
      <c r="G784" s="4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41"/>
      <c r="C785" s="44"/>
      <c r="D785" s="44"/>
      <c r="E785" s="44"/>
      <c r="F785" s="1"/>
      <c r="G785" s="4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41"/>
      <c r="C786" s="44"/>
      <c r="D786" s="44"/>
      <c r="E786" s="44"/>
      <c r="F786" s="1"/>
      <c r="G786" s="4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41"/>
      <c r="C787" s="44"/>
      <c r="D787" s="44"/>
      <c r="E787" s="44"/>
      <c r="F787" s="1"/>
      <c r="G787" s="4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41"/>
      <c r="C788" s="44"/>
      <c r="D788" s="44"/>
      <c r="E788" s="44"/>
      <c r="F788" s="1"/>
      <c r="G788" s="4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41"/>
      <c r="C789" s="44"/>
      <c r="D789" s="44"/>
      <c r="E789" s="44"/>
      <c r="F789" s="1"/>
      <c r="G789" s="4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41"/>
      <c r="C790" s="44"/>
      <c r="D790" s="44"/>
      <c r="E790" s="44"/>
      <c r="F790" s="1"/>
      <c r="G790" s="4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41"/>
      <c r="C791" s="44"/>
      <c r="D791" s="44"/>
      <c r="E791" s="44"/>
      <c r="F791" s="1"/>
      <c r="G791" s="4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41"/>
      <c r="C792" s="44"/>
      <c r="D792" s="44"/>
      <c r="E792" s="44"/>
      <c r="F792" s="1"/>
      <c r="G792" s="4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41"/>
      <c r="C793" s="44"/>
      <c r="D793" s="44"/>
      <c r="E793" s="44"/>
      <c r="F793" s="1"/>
      <c r="G793" s="4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41"/>
      <c r="C794" s="44"/>
      <c r="D794" s="44"/>
      <c r="E794" s="44"/>
      <c r="F794" s="1"/>
      <c r="G794" s="4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41"/>
      <c r="C795" s="44"/>
      <c r="D795" s="44"/>
      <c r="E795" s="44"/>
      <c r="F795" s="1"/>
      <c r="G795" s="4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41"/>
      <c r="C796" s="44"/>
      <c r="D796" s="44"/>
      <c r="E796" s="44"/>
      <c r="F796" s="1"/>
      <c r="G796" s="4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41"/>
      <c r="C797" s="44"/>
      <c r="D797" s="44"/>
      <c r="E797" s="44"/>
      <c r="F797" s="1"/>
      <c r="G797" s="4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41"/>
      <c r="C798" s="44"/>
      <c r="D798" s="44"/>
      <c r="E798" s="44"/>
      <c r="F798" s="1"/>
      <c r="G798" s="4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41"/>
      <c r="C799" s="44"/>
      <c r="D799" s="44"/>
      <c r="E799" s="44"/>
      <c r="F799" s="1"/>
      <c r="G799" s="4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41"/>
      <c r="C800" s="44"/>
      <c r="D800" s="44"/>
      <c r="E800" s="44"/>
      <c r="F800" s="1"/>
      <c r="G800" s="4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41"/>
      <c r="C801" s="44"/>
      <c r="D801" s="44"/>
      <c r="E801" s="44"/>
      <c r="F801" s="1"/>
      <c r="G801" s="4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41"/>
      <c r="C802" s="44"/>
      <c r="D802" s="44"/>
      <c r="E802" s="44"/>
      <c r="F802" s="1"/>
      <c r="G802" s="4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41"/>
      <c r="C803" s="44"/>
      <c r="D803" s="44"/>
      <c r="E803" s="44"/>
      <c r="F803" s="1"/>
      <c r="G803" s="4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41"/>
      <c r="C804" s="44"/>
      <c r="D804" s="44"/>
      <c r="E804" s="44"/>
      <c r="F804" s="1"/>
      <c r="G804" s="4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41"/>
      <c r="C805" s="44"/>
      <c r="D805" s="44"/>
      <c r="E805" s="44"/>
      <c r="F805" s="1"/>
      <c r="G805" s="4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41"/>
      <c r="C806" s="44"/>
      <c r="D806" s="44"/>
      <c r="E806" s="44"/>
      <c r="F806" s="1"/>
      <c r="G806" s="4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41"/>
      <c r="C807" s="44"/>
      <c r="D807" s="44"/>
      <c r="E807" s="44"/>
      <c r="F807" s="1"/>
      <c r="G807" s="4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41"/>
      <c r="C808" s="44"/>
      <c r="D808" s="44"/>
      <c r="E808" s="44"/>
      <c r="F808" s="1"/>
      <c r="G808" s="4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41"/>
      <c r="C809" s="44"/>
      <c r="D809" s="44"/>
      <c r="E809" s="44"/>
      <c r="F809" s="1"/>
      <c r="G809" s="4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41"/>
      <c r="C810" s="44"/>
      <c r="D810" s="44"/>
      <c r="E810" s="44"/>
      <c r="F810" s="1"/>
      <c r="G810" s="4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41"/>
      <c r="C811" s="44"/>
      <c r="D811" s="44"/>
      <c r="E811" s="44"/>
      <c r="F811" s="1"/>
      <c r="G811" s="4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41"/>
      <c r="C812" s="44"/>
      <c r="D812" s="44"/>
      <c r="E812" s="44"/>
      <c r="F812" s="1"/>
      <c r="G812" s="4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41"/>
      <c r="C813" s="44"/>
      <c r="D813" s="44"/>
      <c r="E813" s="44"/>
      <c r="F813" s="1"/>
      <c r="G813" s="4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41"/>
      <c r="C814" s="44"/>
      <c r="D814" s="44"/>
      <c r="E814" s="44"/>
      <c r="F814" s="1"/>
      <c r="G814" s="4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41"/>
      <c r="C815" s="44"/>
      <c r="D815" s="44"/>
      <c r="E815" s="44"/>
      <c r="F815" s="1"/>
      <c r="G815" s="4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41"/>
      <c r="C816" s="44"/>
      <c r="D816" s="44"/>
      <c r="E816" s="44"/>
      <c r="F816" s="1"/>
      <c r="G816" s="4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41"/>
      <c r="C817" s="44"/>
      <c r="D817" s="44"/>
      <c r="E817" s="44"/>
      <c r="F817" s="1"/>
      <c r="G817" s="4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41"/>
      <c r="C818" s="44"/>
      <c r="D818" s="44"/>
      <c r="E818" s="44"/>
      <c r="F818" s="1"/>
      <c r="G818" s="4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41"/>
      <c r="C819" s="44"/>
      <c r="D819" s="44"/>
      <c r="E819" s="44"/>
      <c r="F819" s="1"/>
      <c r="G819" s="4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41"/>
      <c r="C820" s="44"/>
      <c r="D820" s="44"/>
      <c r="E820" s="44"/>
      <c r="F820" s="1"/>
      <c r="G820" s="4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41"/>
      <c r="C821" s="44"/>
      <c r="D821" s="44"/>
      <c r="E821" s="44"/>
      <c r="F821" s="1"/>
      <c r="G821" s="4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41"/>
      <c r="C822" s="44"/>
      <c r="D822" s="44"/>
      <c r="E822" s="44"/>
      <c r="F822" s="1"/>
      <c r="G822" s="4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41"/>
      <c r="C823" s="44"/>
      <c r="D823" s="44"/>
      <c r="E823" s="44"/>
      <c r="F823" s="1"/>
      <c r="G823" s="4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41"/>
      <c r="C824" s="44"/>
      <c r="D824" s="44"/>
      <c r="E824" s="44"/>
      <c r="F824" s="1"/>
      <c r="G824" s="4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41"/>
      <c r="C825" s="44"/>
      <c r="D825" s="44"/>
      <c r="E825" s="44"/>
      <c r="F825" s="1"/>
      <c r="G825" s="4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41"/>
      <c r="C826" s="44"/>
      <c r="D826" s="44"/>
      <c r="E826" s="44"/>
      <c r="F826" s="1"/>
      <c r="G826" s="4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41"/>
      <c r="C827" s="44"/>
      <c r="D827" s="44"/>
      <c r="E827" s="44"/>
      <c r="F827" s="1"/>
      <c r="G827" s="4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41"/>
      <c r="C828" s="44"/>
      <c r="D828" s="44"/>
      <c r="E828" s="44"/>
      <c r="F828" s="1"/>
      <c r="G828" s="4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41"/>
      <c r="C829" s="44"/>
      <c r="D829" s="44"/>
      <c r="E829" s="44"/>
      <c r="F829" s="1"/>
      <c r="G829" s="4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41"/>
      <c r="C830" s="44"/>
      <c r="D830" s="44"/>
      <c r="E830" s="44"/>
      <c r="F830" s="1"/>
      <c r="G830" s="4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41"/>
      <c r="C831" s="44"/>
      <c r="D831" s="44"/>
      <c r="E831" s="44"/>
      <c r="F831" s="1"/>
      <c r="G831" s="4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41"/>
      <c r="C832" s="44"/>
      <c r="D832" s="44"/>
      <c r="E832" s="44"/>
      <c r="F832" s="1"/>
      <c r="G832" s="4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41"/>
      <c r="C833" s="44"/>
      <c r="D833" s="44"/>
      <c r="E833" s="44"/>
      <c r="F833" s="1"/>
      <c r="G833" s="4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41"/>
      <c r="C834" s="44"/>
      <c r="D834" s="44"/>
      <c r="E834" s="44"/>
      <c r="F834" s="1"/>
      <c r="G834" s="4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41"/>
      <c r="C835" s="44"/>
      <c r="D835" s="44"/>
      <c r="E835" s="44"/>
      <c r="F835" s="1"/>
      <c r="G835" s="4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41"/>
      <c r="C836" s="44"/>
      <c r="D836" s="44"/>
      <c r="E836" s="44"/>
      <c r="F836" s="1"/>
      <c r="G836" s="4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41"/>
      <c r="C837" s="44"/>
      <c r="D837" s="44"/>
      <c r="E837" s="44"/>
      <c r="F837" s="1"/>
      <c r="G837" s="4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41"/>
      <c r="C838" s="44"/>
      <c r="D838" s="44"/>
      <c r="E838" s="44"/>
      <c r="F838" s="1"/>
      <c r="G838" s="4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41"/>
      <c r="C839" s="44"/>
      <c r="D839" s="44"/>
      <c r="E839" s="44"/>
      <c r="F839" s="1"/>
      <c r="G839" s="4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41"/>
      <c r="C840" s="44"/>
      <c r="D840" s="44"/>
      <c r="E840" s="44"/>
      <c r="F840" s="1"/>
      <c r="G840" s="4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41"/>
      <c r="C841" s="44"/>
      <c r="D841" s="44"/>
      <c r="E841" s="44"/>
      <c r="F841" s="1"/>
      <c r="G841" s="4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41"/>
      <c r="C842" s="44"/>
      <c r="D842" s="44"/>
      <c r="E842" s="44"/>
      <c r="F842" s="1"/>
      <c r="G842" s="4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41"/>
      <c r="C843" s="44"/>
      <c r="D843" s="44"/>
      <c r="E843" s="44"/>
      <c r="F843" s="1"/>
      <c r="G843" s="4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41"/>
      <c r="C844" s="44"/>
      <c r="D844" s="44"/>
      <c r="E844" s="44"/>
      <c r="F844" s="1"/>
      <c r="G844" s="4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41"/>
      <c r="C845" s="44"/>
      <c r="D845" s="44"/>
      <c r="E845" s="44"/>
      <c r="F845" s="1"/>
      <c r="G845" s="4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41"/>
      <c r="C846" s="44"/>
      <c r="D846" s="44"/>
      <c r="E846" s="44"/>
      <c r="F846" s="1"/>
      <c r="G846" s="4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41"/>
      <c r="C847" s="44"/>
      <c r="D847" s="44"/>
      <c r="E847" s="44"/>
      <c r="F847" s="1"/>
      <c r="G847" s="4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41"/>
      <c r="C848" s="44"/>
      <c r="D848" s="44"/>
      <c r="E848" s="44"/>
      <c r="F848" s="1"/>
      <c r="G848" s="4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41"/>
      <c r="C849" s="44"/>
      <c r="D849" s="44"/>
      <c r="E849" s="44"/>
      <c r="F849" s="1"/>
      <c r="G849" s="4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41"/>
      <c r="C850" s="44"/>
      <c r="D850" s="44"/>
      <c r="E850" s="44"/>
      <c r="F850" s="1"/>
      <c r="G850" s="4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41"/>
      <c r="C851" s="44"/>
      <c r="D851" s="44"/>
      <c r="E851" s="44"/>
      <c r="F851" s="1"/>
      <c r="G851" s="4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41"/>
      <c r="C852" s="44"/>
      <c r="D852" s="44"/>
      <c r="E852" s="44"/>
      <c r="F852" s="1"/>
      <c r="G852" s="4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41"/>
      <c r="C853" s="44"/>
      <c r="D853" s="44"/>
      <c r="E853" s="44"/>
      <c r="F853" s="1"/>
      <c r="G853" s="4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41"/>
      <c r="C854" s="44"/>
      <c r="D854" s="44"/>
      <c r="E854" s="44"/>
      <c r="F854" s="1"/>
      <c r="G854" s="4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41"/>
      <c r="C855" s="44"/>
      <c r="D855" s="44"/>
      <c r="E855" s="44"/>
      <c r="F855" s="1"/>
      <c r="G855" s="4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41"/>
      <c r="C856" s="44"/>
      <c r="D856" s="44"/>
      <c r="E856" s="44"/>
      <c r="F856" s="1"/>
      <c r="G856" s="4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41"/>
      <c r="C857" s="44"/>
      <c r="D857" s="44"/>
      <c r="E857" s="44"/>
      <c r="F857" s="1"/>
      <c r="G857" s="4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41"/>
      <c r="C858" s="44"/>
      <c r="D858" s="44"/>
      <c r="E858" s="44"/>
      <c r="F858" s="1"/>
      <c r="G858" s="4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41"/>
      <c r="C859" s="44"/>
      <c r="D859" s="44"/>
      <c r="E859" s="44"/>
      <c r="F859" s="1"/>
      <c r="G859" s="4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41"/>
      <c r="C860" s="44"/>
      <c r="D860" s="44"/>
      <c r="E860" s="44"/>
      <c r="F860" s="1"/>
      <c r="G860" s="4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41"/>
      <c r="C861" s="44"/>
      <c r="D861" s="44"/>
      <c r="E861" s="44"/>
      <c r="F861" s="1"/>
      <c r="G861" s="4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41"/>
      <c r="C862" s="44"/>
      <c r="D862" s="44"/>
      <c r="E862" s="44"/>
      <c r="F862" s="1"/>
      <c r="G862" s="4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41"/>
      <c r="C863" s="44"/>
      <c r="D863" s="44"/>
      <c r="E863" s="44"/>
      <c r="F863" s="1"/>
      <c r="G863" s="4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41"/>
      <c r="C864" s="44"/>
      <c r="D864" s="44"/>
      <c r="E864" s="44"/>
      <c r="F864" s="1"/>
      <c r="G864" s="4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41"/>
      <c r="C865" s="44"/>
      <c r="D865" s="44"/>
      <c r="E865" s="44"/>
      <c r="F865" s="1"/>
      <c r="G865" s="4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41"/>
      <c r="C866" s="44"/>
      <c r="D866" s="44"/>
      <c r="E866" s="44"/>
      <c r="F866" s="1"/>
      <c r="G866" s="4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41"/>
      <c r="C867" s="44"/>
      <c r="D867" s="44"/>
      <c r="E867" s="44"/>
      <c r="F867" s="1"/>
      <c r="G867" s="4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41"/>
      <c r="C868" s="44"/>
      <c r="D868" s="44"/>
      <c r="E868" s="44"/>
      <c r="F868" s="1"/>
      <c r="G868" s="4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41"/>
      <c r="C869" s="44"/>
      <c r="D869" s="44"/>
      <c r="E869" s="44"/>
      <c r="F869" s="1"/>
      <c r="G869" s="4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41"/>
      <c r="C870" s="44"/>
      <c r="D870" s="44"/>
      <c r="E870" s="44"/>
      <c r="F870" s="1"/>
      <c r="G870" s="4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41"/>
      <c r="C871" s="44"/>
      <c r="D871" s="44"/>
      <c r="E871" s="44"/>
      <c r="F871" s="1"/>
      <c r="G871" s="4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41"/>
      <c r="C872" s="44"/>
      <c r="D872" s="44"/>
      <c r="E872" s="44"/>
      <c r="F872" s="1"/>
      <c r="G872" s="4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41"/>
      <c r="C873" s="44"/>
      <c r="D873" s="44"/>
      <c r="E873" s="44"/>
      <c r="F873" s="1"/>
      <c r="G873" s="4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41"/>
      <c r="C874" s="44"/>
      <c r="D874" s="44"/>
      <c r="E874" s="44"/>
      <c r="F874" s="1"/>
      <c r="G874" s="4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41"/>
      <c r="C875" s="44"/>
      <c r="D875" s="44"/>
      <c r="E875" s="44"/>
      <c r="F875" s="1"/>
      <c r="G875" s="4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41"/>
      <c r="C876" s="44"/>
      <c r="D876" s="44"/>
      <c r="E876" s="44"/>
      <c r="F876" s="1"/>
      <c r="G876" s="4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41"/>
      <c r="C877" s="44"/>
      <c r="D877" s="44"/>
      <c r="E877" s="44"/>
      <c r="F877" s="1"/>
      <c r="G877" s="4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41"/>
      <c r="C878" s="44"/>
      <c r="D878" s="44"/>
      <c r="E878" s="44"/>
      <c r="F878" s="1"/>
      <c r="G878" s="4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41"/>
      <c r="C879" s="44"/>
      <c r="D879" s="44"/>
      <c r="E879" s="44"/>
      <c r="F879" s="1"/>
      <c r="G879" s="4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41"/>
      <c r="C880" s="44"/>
      <c r="D880" s="44"/>
      <c r="E880" s="44"/>
      <c r="F880" s="1"/>
      <c r="G880" s="4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41"/>
      <c r="C881" s="44"/>
      <c r="D881" s="44"/>
      <c r="E881" s="44"/>
      <c r="F881" s="1"/>
      <c r="G881" s="4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41"/>
      <c r="C882" s="44"/>
      <c r="D882" s="44"/>
      <c r="E882" s="44"/>
      <c r="F882" s="1"/>
      <c r="G882" s="4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41"/>
      <c r="C883" s="44"/>
      <c r="D883" s="44"/>
      <c r="E883" s="44"/>
      <c r="F883" s="1"/>
      <c r="G883" s="4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41"/>
      <c r="C884" s="44"/>
      <c r="D884" s="44"/>
      <c r="E884" s="44"/>
      <c r="F884" s="1"/>
      <c r="G884" s="4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41"/>
      <c r="C885" s="44"/>
      <c r="D885" s="44"/>
      <c r="E885" s="44"/>
      <c r="F885" s="1"/>
      <c r="G885" s="4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41"/>
      <c r="C886" s="44"/>
      <c r="D886" s="44"/>
      <c r="E886" s="44"/>
      <c r="F886" s="1"/>
      <c r="G886" s="4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41"/>
      <c r="C887" s="44"/>
      <c r="D887" s="44"/>
      <c r="E887" s="44"/>
      <c r="F887" s="1"/>
      <c r="G887" s="4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41"/>
      <c r="C888" s="44"/>
      <c r="D888" s="44"/>
      <c r="E888" s="44"/>
      <c r="F888" s="1"/>
      <c r="G888" s="4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41"/>
      <c r="C889" s="44"/>
      <c r="D889" s="44"/>
      <c r="E889" s="44"/>
      <c r="F889" s="1"/>
      <c r="G889" s="4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41"/>
      <c r="C890" s="44"/>
      <c r="D890" s="44"/>
      <c r="E890" s="44"/>
      <c r="F890" s="1"/>
      <c r="G890" s="4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41"/>
      <c r="C891" s="44"/>
      <c r="D891" s="44"/>
      <c r="E891" s="44"/>
      <c r="F891" s="1"/>
      <c r="G891" s="4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41"/>
      <c r="C892" s="44"/>
      <c r="D892" s="44"/>
      <c r="E892" s="44"/>
      <c r="F892" s="1"/>
      <c r="G892" s="4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41"/>
      <c r="C893" s="44"/>
      <c r="D893" s="44"/>
      <c r="E893" s="44"/>
      <c r="F893" s="1"/>
      <c r="G893" s="4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41"/>
      <c r="C894" s="44"/>
      <c r="D894" s="44"/>
      <c r="E894" s="44"/>
      <c r="F894" s="1"/>
      <c r="G894" s="4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41"/>
      <c r="C895" s="44"/>
      <c r="D895" s="44"/>
      <c r="E895" s="44"/>
      <c r="F895" s="1"/>
      <c r="G895" s="4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41"/>
      <c r="C896" s="44"/>
      <c r="D896" s="44"/>
      <c r="E896" s="44"/>
      <c r="F896" s="1"/>
      <c r="G896" s="4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41"/>
      <c r="C897" s="44"/>
      <c r="D897" s="44"/>
      <c r="E897" s="44"/>
      <c r="F897" s="1"/>
      <c r="G897" s="4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41"/>
      <c r="C898" s="44"/>
      <c r="D898" s="44"/>
      <c r="E898" s="44"/>
      <c r="F898" s="1"/>
      <c r="G898" s="4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41"/>
      <c r="C899" s="44"/>
      <c r="D899" s="44"/>
      <c r="E899" s="44"/>
      <c r="F899" s="1"/>
      <c r="G899" s="4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41"/>
      <c r="C900" s="44"/>
      <c r="D900" s="44"/>
      <c r="E900" s="44"/>
      <c r="F900" s="1"/>
      <c r="G900" s="4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41"/>
      <c r="C901" s="44"/>
      <c r="D901" s="44"/>
      <c r="E901" s="44"/>
      <c r="F901" s="1"/>
      <c r="G901" s="4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41"/>
      <c r="C902" s="44"/>
      <c r="D902" s="44"/>
      <c r="E902" s="44"/>
      <c r="F902" s="1"/>
      <c r="G902" s="4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41"/>
      <c r="C903" s="44"/>
      <c r="D903" s="44"/>
      <c r="E903" s="44"/>
      <c r="F903" s="1"/>
      <c r="G903" s="4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41"/>
      <c r="C904" s="44"/>
      <c r="D904" s="44"/>
      <c r="E904" s="44"/>
      <c r="F904" s="1"/>
      <c r="G904" s="4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41"/>
      <c r="C905" s="44"/>
      <c r="D905" s="44"/>
      <c r="E905" s="44"/>
      <c r="F905" s="1"/>
      <c r="G905" s="4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41"/>
      <c r="C906" s="44"/>
      <c r="D906" s="44"/>
      <c r="E906" s="44"/>
      <c r="F906" s="1"/>
      <c r="G906" s="4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41"/>
      <c r="C907" s="44"/>
      <c r="D907" s="44"/>
      <c r="E907" s="44"/>
      <c r="F907" s="1"/>
      <c r="G907" s="4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41"/>
      <c r="C908" s="44"/>
      <c r="D908" s="44"/>
      <c r="E908" s="44"/>
      <c r="F908" s="1"/>
      <c r="G908" s="4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41"/>
      <c r="C909" s="44"/>
      <c r="D909" s="44"/>
      <c r="E909" s="44"/>
      <c r="F909" s="1"/>
      <c r="G909" s="4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41"/>
      <c r="C910" s="44"/>
      <c r="D910" s="44"/>
      <c r="E910" s="44"/>
      <c r="F910" s="1"/>
      <c r="G910" s="4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41"/>
      <c r="C911" s="44"/>
      <c r="D911" s="44"/>
      <c r="E911" s="44"/>
      <c r="F911" s="1"/>
      <c r="G911" s="4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41"/>
      <c r="C912" s="44"/>
      <c r="D912" s="44"/>
      <c r="E912" s="44"/>
      <c r="F912" s="1"/>
      <c r="G912" s="4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41"/>
      <c r="C913" s="44"/>
      <c r="D913" s="44"/>
      <c r="E913" s="44"/>
      <c r="F913" s="1"/>
      <c r="G913" s="4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41"/>
      <c r="C914" s="44"/>
      <c r="D914" s="44"/>
      <c r="E914" s="44"/>
      <c r="F914" s="1"/>
      <c r="G914" s="4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41"/>
      <c r="C915" s="44"/>
      <c r="D915" s="44"/>
      <c r="E915" s="44"/>
      <c r="F915" s="1"/>
      <c r="G915" s="4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41"/>
      <c r="C916" s="44"/>
      <c r="D916" s="44"/>
      <c r="E916" s="44"/>
      <c r="F916" s="1"/>
      <c r="G916" s="4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41"/>
      <c r="C917" s="44"/>
      <c r="D917" s="44"/>
      <c r="E917" s="44"/>
      <c r="F917" s="1"/>
      <c r="G917" s="4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41"/>
      <c r="C918" s="44"/>
      <c r="D918" s="44"/>
      <c r="E918" s="44"/>
      <c r="F918" s="1"/>
      <c r="G918" s="4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41"/>
      <c r="C919" s="44"/>
      <c r="D919" s="44"/>
      <c r="E919" s="44"/>
      <c r="F919" s="1"/>
      <c r="G919" s="4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41"/>
      <c r="C920" s="44"/>
      <c r="D920" s="44"/>
      <c r="E920" s="44"/>
      <c r="F920" s="1"/>
      <c r="G920" s="4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41"/>
      <c r="C921" s="44"/>
      <c r="D921" s="44"/>
      <c r="E921" s="44"/>
      <c r="F921" s="1"/>
      <c r="G921" s="4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41"/>
      <c r="C922" s="44"/>
      <c r="D922" s="44"/>
      <c r="E922" s="44"/>
      <c r="F922" s="1"/>
      <c r="G922" s="4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41"/>
      <c r="C923" s="44"/>
      <c r="D923" s="44"/>
      <c r="E923" s="44"/>
      <c r="F923" s="1"/>
      <c r="G923" s="4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41"/>
      <c r="C924" s="44"/>
      <c r="D924" s="44"/>
      <c r="E924" s="44"/>
      <c r="F924" s="1"/>
      <c r="G924" s="4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41"/>
      <c r="C925" s="44"/>
      <c r="D925" s="44"/>
      <c r="E925" s="44"/>
      <c r="F925" s="1"/>
      <c r="G925" s="4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41"/>
      <c r="C926" s="44"/>
      <c r="D926" s="44"/>
      <c r="E926" s="44"/>
      <c r="F926" s="1"/>
      <c r="G926" s="4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</sheetData>
  <mergeCells count="1">
    <mergeCell ref="A1:J2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AG195"/>
  <sheetViews>
    <sheetView tabSelected="1" zoomScale="110" zoomScaleNormal="110" workbookViewId="0">
      <pane xSplit="8" ySplit="4" topLeftCell="O5" activePane="bottomRight" state="frozen"/>
      <selection pane="topRight" activeCell="I1" sqref="I1"/>
      <selection pane="bottomLeft" activeCell="A5" sqref="A5"/>
      <selection pane="bottomRight" activeCell="E198" sqref="E198"/>
    </sheetView>
  </sheetViews>
  <sheetFormatPr defaultColWidth="14.44140625" defaultRowHeight="15" customHeight="1"/>
  <cols>
    <col min="1" max="1" width="9.5546875" hidden="1" customWidth="1"/>
    <col min="2" max="2" width="8.109375" hidden="1" customWidth="1"/>
    <col min="3" max="3" width="12.109375" customWidth="1"/>
    <col min="4" max="4" width="10.88671875" customWidth="1"/>
    <col min="5" max="5" width="11.33203125" customWidth="1"/>
    <col min="6" max="6" width="19.44140625" customWidth="1"/>
    <col min="7" max="7" width="29.6640625" customWidth="1"/>
    <col min="8" max="8" width="20.44140625" customWidth="1"/>
    <col min="9" max="9" width="24.109375" customWidth="1"/>
    <col min="10" max="10" width="13.5546875" customWidth="1"/>
    <col min="11" max="12" width="11.6640625" customWidth="1"/>
    <col min="13" max="14" width="11.5546875" customWidth="1"/>
    <col min="15" max="15" width="13.33203125" customWidth="1"/>
    <col min="16" max="19" width="13.44140625" customWidth="1"/>
    <col min="20" max="20" width="20.6640625" customWidth="1"/>
    <col min="21" max="22" width="14.6640625" customWidth="1"/>
    <col min="23" max="23" width="22.5546875" customWidth="1"/>
    <col min="24" max="24" width="33" customWidth="1"/>
    <col min="25" max="25" width="12.5546875" customWidth="1"/>
    <col min="26" max="26" width="10.44140625" customWidth="1"/>
    <col min="27" max="33" width="9.109375" customWidth="1"/>
  </cols>
  <sheetData>
    <row r="1" spans="1:33" ht="17.25" customHeight="1">
      <c r="A1" s="45"/>
      <c r="B1" s="45"/>
      <c r="C1" s="46" t="s">
        <v>16</v>
      </c>
      <c r="D1" s="47"/>
      <c r="E1" s="46"/>
      <c r="F1" s="46"/>
      <c r="G1" s="46"/>
      <c r="H1" s="46"/>
      <c r="I1" s="46"/>
      <c r="J1" s="48" t="s">
        <v>17</v>
      </c>
      <c r="K1" s="47" t="s">
        <v>18</v>
      </c>
      <c r="L1" s="49" t="s">
        <v>19</v>
      </c>
      <c r="M1" s="50" t="s">
        <v>20</v>
      </c>
      <c r="N1" s="47" t="s">
        <v>21</v>
      </c>
      <c r="O1" s="47" t="s">
        <v>22</v>
      </c>
      <c r="P1" s="51" t="s">
        <v>23</v>
      </c>
      <c r="Q1" s="51"/>
      <c r="R1" s="51"/>
      <c r="S1" s="46"/>
      <c r="T1" s="52"/>
      <c r="U1" s="53"/>
      <c r="V1" s="53"/>
      <c r="W1" s="54"/>
      <c r="X1" s="55"/>
      <c r="Y1" s="46"/>
      <c r="Z1" s="46"/>
      <c r="AA1" s="46"/>
      <c r="AB1" s="46"/>
      <c r="AC1" s="46"/>
      <c r="AD1" s="46"/>
      <c r="AE1" s="45"/>
      <c r="AF1" s="45"/>
      <c r="AG1" s="45"/>
    </row>
    <row r="2" spans="1:33" ht="17.25" customHeight="1">
      <c r="A2" s="45"/>
      <c r="B2" s="45"/>
      <c r="C2" s="46"/>
      <c r="D2" s="47"/>
      <c r="E2" s="46"/>
      <c r="F2" s="47"/>
      <c r="G2" s="46"/>
      <c r="H2" s="46"/>
      <c r="I2" s="46"/>
      <c r="J2" s="56">
        <f>SUM(J5:J195)/F3</f>
        <v>10239.920991735538</v>
      </c>
      <c r="K2" s="57">
        <f>SUM(K5:K195)</f>
        <v>0</v>
      </c>
      <c r="L2" s="58">
        <f>SUM(L5:L195)</f>
        <v>31249.799999999996</v>
      </c>
      <c r="M2" s="59">
        <f>SUM(M5:M195)</f>
        <v>0</v>
      </c>
      <c r="N2" s="60">
        <f>SUM(N5:N195)</f>
        <v>47579.77</v>
      </c>
      <c r="O2" s="60">
        <f>SUM(O5:O195)</f>
        <v>31297.15</v>
      </c>
      <c r="P2" s="61">
        <f>SUM(P5:P195)</f>
        <v>1123403.7200000002</v>
      </c>
      <c r="Q2" s="153"/>
      <c r="R2" s="153"/>
      <c r="S2" s="62"/>
      <c r="T2" s="52"/>
      <c r="U2" s="53"/>
      <c r="V2" s="53"/>
      <c r="W2" s="54"/>
      <c r="X2" s="55"/>
      <c r="Y2" s="46"/>
      <c r="Z2" s="46"/>
      <c r="AA2" s="46"/>
      <c r="AB2" s="46"/>
      <c r="AC2" s="46"/>
      <c r="AD2" s="46"/>
      <c r="AE2" s="45"/>
      <c r="AF2" s="45"/>
      <c r="AG2" s="45"/>
    </row>
    <row r="3" spans="1:33" ht="16.5" customHeight="1">
      <c r="A3" s="45"/>
      <c r="B3" s="45"/>
      <c r="C3" s="46"/>
      <c r="D3" s="47"/>
      <c r="E3" s="46"/>
      <c r="F3" s="63">
        <f>COUNTA(F5:F195)</f>
        <v>121</v>
      </c>
      <c r="H3" s="46"/>
      <c r="I3" s="46"/>
      <c r="J3" s="46"/>
      <c r="K3" s="46"/>
      <c r="L3" s="64"/>
      <c r="M3" s="65"/>
      <c r="N3" s="46"/>
      <c r="O3" s="46"/>
      <c r="P3" s="51"/>
      <c r="Q3" s="51"/>
      <c r="R3" s="51"/>
      <c r="S3" s="46"/>
      <c r="T3" s="52"/>
      <c r="U3" s="53"/>
      <c r="V3" s="53"/>
      <c r="W3" s="54"/>
      <c r="X3" s="55"/>
      <c r="Y3" s="46"/>
      <c r="Z3" s="46"/>
      <c r="AA3" s="46"/>
      <c r="AB3" s="46"/>
      <c r="AC3" s="46"/>
      <c r="AD3" s="46"/>
      <c r="AE3" s="45"/>
      <c r="AF3" s="45"/>
      <c r="AG3" s="45"/>
    </row>
    <row r="4" spans="1:33" ht="29.25" customHeight="1">
      <c r="A4" s="66"/>
      <c r="B4" s="66"/>
      <c r="C4" s="67" t="s">
        <v>24</v>
      </c>
      <c r="D4" s="67" t="s">
        <v>12</v>
      </c>
      <c r="E4" s="67" t="s">
        <v>25</v>
      </c>
      <c r="F4" s="67" t="s">
        <v>11</v>
      </c>
      <c r="G4" s="68" t="s">
        <v>26</v>
      </c>
      <c r="H4" s="67" t="s">
        <v>10</v>
      </c>
      <c r="I4" s="67" t="s">
        <v>27</v>
      </c>
      <c r="J4" s="67" t="s">
        <v>28</v>
      </c>
      <c r="K4" s="69" t="s">
        <v>29</v>
      </c>
      <c r="L4" s="70" t="s">
        <v>30</v>
      </c>
      <c r="M4" s="71" t="s">
        <v>14</v>
      </c>
      <c r="N4" s="67" t="s">
        <v>31</v>
      </c>
      <c r="O4" s="67" t="s">
        <v>32</v>
      </c>
      <c r="P4" s="72" t="s">
        <v>33</v>
      </c>
      <c r="Q4" s="154" t="s">
        <v>566</v>
      </c>
      <c r="R4" s="154"/>
      <c r="S4" s="67" t="s">
        <v>34</v>
      </c>
      <c r="T4" s="73" t="s">
        <v>35</v>
      </c>
      <c r="U4" s="74" t="s">
        <v>8</v>
      </c>
      <c r="V4" s="74" t="s">
        <v>9</v>
      </c>
      <c r="W4" s="73" t="s">
        <v>36</v>
      </c>
      <c r="X4" s="75" t="s">
        <v>37</v>
      </c>
      <c r="Y4" s="76"/>
      <c r="Z4" s="76"/>
      <c r="AA4" s="76"/>
      <c r="AB4" s="76"/>
      <c r="AC4" s="76"/>
      <c r="AD4" s="76"/>
      <c r="AE4" s="77"/>
      <c r="AF4" s="77"/>
      <c r="AG4" s="77"/>
    </row>
    <row r="5" spans="1:33" s="149" customFormat="1" ht="13.5" customHeight="1">
      <c r="A5" s="134" t="str">
        <f t="shared" ref="A5:A33" si="0">F5</f>
        <v>CWEFWN-117590</v>
      </c>
      <c r="B5" s="135" t="str">
        <f t="shared" ref="B5:B33" si="1">IF(D5=0,"NO","YES")</f>
        <v>NO</v>
      </c>
      <c r="C5" s="136">
        <v>45153</v>
      </c>
      <c r="D5" s="137"/>
      <c r="E5" s="133" t="s">
        <v>41</v>
      </c>
      <c r="F5" s="133" t="s">
        <v>42</v>
      </c>
      <c r="G5" s="138" t="s">
        <v>43</v>
      </c>
      <c r="H5" s="133" t="s">
        <v>44</v>
      </c>
      <c r="I5" s="133" t="s">
        <v>38</v>
      </c>
      <c r="J5" s="139">
        <v>6164</v>
      </c>
      <c r="K5" s="140" t="str">
        <f>IF(OR(D5=0,L5&gt;0,P5=0,S5="NZ Stock",S5="Trade In",S5="OBO"),"",2800)</f>
        <v/>
      </c>
      <c r="L5" s="141"/>
      <c r="M5" s="142" t="str">
        <f t="shared" ref="M5:M195" si="2">IF(OR(K5=0,P5=0),0,K5)</f>
        <v/>
      </c>
      <c r="N5" s="143"/>
      <c r="O5" s="143"/>
      <c r="P5" s="150">
        <f t="shared" ref="P5:P122" si="3">J5-L5-N5-O5</f>
        <v>6164</v>
      </c>
      <c r="Q5" s="155">
        <v>5500</v>
      </c>
      <c r="R5" s="155">
        <f t="shared" ref="R5:R15" si="4">+P5-Q5</f>
        <v>664</v>
      </c>
      <c r="S5" s="144" t="s">
        <v>39</v>
      </c>
      <c r="T5" s="145" t="s">
        <v>45</v>
      </c>
      <c r="U5" s="146"/>
      <c r="V5" s="146"/>
      <c r="W5" s="147"/>
      <c r="X5" s="148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s="149" customFormat="1" ht="13.5" customHeight="1">
      <c r="A6" s="134" t="str">
        <f t="shared" si="0"/>
        <v>ZE1-017955</v>
      </c>
      <c r="B6" s="135" t="str">
        <f t="shared" si="1"/>
        <v>NO</v>
      </c>
      <c r="C6" s="136">
        <v>45153</v>
      </c>
      <c r="D6" s="137"/>
      <c r="E6" s="133" t="s">
        <v>46</v>
      </c>
      <c r="F6" s="133" t="s">
        <v>47</v>
      </c>
      <c r="G6" s="138" t="s">
        <v>48</v>
      </c>
      <c r="H6" s="133" t="s">
        <v>49</v>
      </c>
      <c r="I6" s="133" t="s">
        <v>38</v>
      </c>
      <c r="J6" s="139">
        <v>27797.15</v>
      </c>
      <c r="K6" s="140" t="str">
        <f>IF(OR(D6=0,L6&gt;0,P6=0,S6="NZ Stock",S6="Trade In",S6="OBO"),"",2800)</f>
        <v/>
      </c>
      <c r="L6" s="141"/>
      <c r="M6" s="142" t="str">
        <f t="shared" si="2"/>
        <v/>
      </c>
      <c r="N6" s="143"/>
      <c r="O6" s="143">
        <v>5797.15</v>
      </c>
      <c r="P6" s="150">
        <f t="shared" si="3"/>
        <v>22000</v>
      </c>
      <c r="Q6" s="155">
        <v>13000</v>
      </c>
      <c r="R6" s="155">
        <f t="shared" si="4"/>
        <v>9000</v>
      </c>
      <c r="S6" s="144" t="s">
        <v>39</v>
      </c>
      <c r="T6" s="145" t="s">
        <v>45</v>
      </c>
      <c r="U6" s="146"/>
      <c r="V6" s="146"/>
      <c r="W6" s="147"/>
      <c r="X6" s="148"/>
      <c r="Y6" s="134"/>
      <c r="Z6" s="134"/>
      <c r="AA6" s="134"/>
      <c r="AB6" s="134"/>
      <c r="AC6" s="134"/>
      <c r="AD6" s="134"/>
      <c r="AE6" s="134"/>
      <c r="AF6" s="134"/>
      <c r="AG6" s="134"/>
    </row>
    <row r="7" spans="1:33" s="149" customFormat="1" ht="13.5" customHeight="1">
      <c r="A7" s="134" t="str">
        <f t="shared" si="0"/>
        <v>NHP10-2215568</v>
      </c>
      <c r="B7" s="135" t="str">
        <f t="shared" si="1"/>
        <v>NO</v>
      </c>
      <c r="C7" s="136">
        <v>45153</v>
      </c>
      <c r="D7" s="137"/>
      <c r="E7" s="133" t="s">
        <v>50</v>
      </c>
      <c r="F7" s="133" t="s">
        <v>51</v>
      </c>
      <c r="G7" s="138" t="s">
        <v>52</v>
      </c>
      <c r="H7" s="133" t="s">
        <v>53</v>
      </c>
      <c r="I7" s="133" t="s">
        <v>38</v>
      </c>
      <c r="J7" s="139">
        <v>9333.9699999999993</v>
      </c>
      <c r="K7" s="140" t="str">
        <f>IF(OR(D7=0,L7&gt;0,P7=0,S7="NZ Stock",S7="Trade In",S7="OBO"),"",2800)</f>
        <v/>
      </c>
      <c r="L7" s="141"/>
      <c r="M7" s="142" t="str">
        <f t="shared" si="2"/>
        <v/>
      </c>
      <c r="N7" s="143"/>
      <c r="O7" s="143"/>
      <c r="P7" s="150">
        <f t="shared" si="3"/>
        <v>9333.9699999999993</v>
      </c>
      <c r="Q7" s="155">
        <v>8000</v>
      </c>
      <c r="R7" s="155">
        <f t="shared" si="4"/>
        <v>1333.9699999999993</v>
      </c>
      <c r="S7" s="144" t="s">
        <v>39</v>
      </c>
      <c r="T7" s="145" t="s">
        <v>40</v>
      </c>
      <c r="U7" s="146"/>
      <c r="V7" s="146"/>
      <c r="W7" s="147"/>
      <c r="X7" s="148"/>
      <c r="Y7" s="134"/>
      <c r="Z7" s="134"/>
      <c r="AA7" s="134"/>
      <c r="AB7" s="134"/>
      <c r="AC7" s="134"/>
      <c r="AD7" s="134"/>
      <c r="AE7" s="134"/>
      <c r="AF7" s="134"/>
      <c r="AG7" s="134"/>
    </row>
    <row r="8" spans="1:33" s="149" customFormat="1" ht="13.5" customHeight="1">
      <c r="A8" s="134" t="str">
        <f t="shared" si="0"/>
        <v>ZC83S-118228</v>
      </c>
      <c r="B8" s="135" t="str">
        <f t="shared" si="1"/>
        <v>NO</v>
      </c>
      <c r="C8" s="136">
        <v>45153</v>
      </c>
      <c r="D8" s="137"/>
      <c r="E8" s="133" t="s">
        <v>54</v>
      </c>
      <c r="F8" s="133" t="s">
        <v>55</v>
      </c>
      <c r="G8" s="138" t="s">
        <v>56</v>
      </c>
      <c r="H8" s="133" t="s">
        <v>57</v>
      </c>
      <c r="I8" s="133" t="s">
        <v>38</v>
      </c>
      <c r="J8" s="139">
        <v>11786.19</v>
      </c>
      <c r="K8" s="140" t="str">
        <f>IF(OR(D8=0,L8&gt;0,P8=0,S8="NZ Stock",S8="Trade In",S8="OBO"),"",2800)</f>
        <v/>
      </c>
      <c r="L8" s="141"/>
      <c r="M8" s="142" t="str">
        <f t="shared" si="2"/>
        <v/>
      </c>
      <c r="N8" s="143"/>
      <c r="O8" s="143"/>
      <c r="P8" s="150">
        <f t="shared" si="3"/>
        <v>11786.19</v>
      </c>
      <c r="Q8" s="155">
        <v>9000</v>
      </c>
      <c r="R8" s="155">
        <f t="shared" si="4"/>
        <v>2786.1900000000005</v>
      </c>
      <c r="S8" s="144" t="s">
        <v>39</v>
      </c>
      <c r="T8" s="145" t="s">
        <v>58</v>
      </c>
      <c r="U8" s="146"/>
      <c r="V8" s="146"/>
      <c r="W8" s="147"/>
      <c r="X8" s="148"/>
      <c r="Y8" s="134"/>
      <c r="Z8" s="134"/>
      <c r="AA8" s="134"/>
      <c r="AB8" s="134"/>
      <c r="AC8" s="134"/>
      <c r="AD8" s="134"/>
      <c r="AE8" s="134"/>
      <c r="AF8" s="134"/>
      <c r="AG8" s="134"/>
    </row>
    <row r="9" spans="1:33" s="149" customFormat="1" ht="13.5" customHeight="1">
      <c r="A9" s="134" t="str">
        <f t="shared" si="0"/>
        <v>NKE165-8040261</v>
      </c>
      <c r="B9" s="135" t="str">
        <f t="shared" si="1"/>
        <v>NO</v>
      </c>
      <c r="C9" s="136">
        <v>45153</v>
      </c>
      <c r="D9" s="137"/>
      <c r="E9" s="133" t="s">
        <v>59</v>
      </c>
      <c r="F9" s="133" t="s">
        <v>60</v>
      </c>
      <c r="G9" s="138" t="s">
        <v>61</v>
      </c>
      <c r="H9" s="133" t="s">
        <v>62</v>
      </c>
      <c r="I9" s="133" t="s">
        <v>38</v>
      </c>
      <c r="J9" s="139">
        <v>13513.65</v>
      </c>
      <c r="K9" s="140" t="str">
        <f>IF(OR(D9=0,L9&gt;0,P9=0,S9="NZ Stock",S9="Trade In",S9="OBO"),"",2800)</f>
        <v/>
      </c>
      <c r="L9" s="141"/>
      <c r="M9" s="142" t="str">
        <f t="shared" si="2"/>
        <v/>
      </c>
      <c r="N9" s="143">
        <v>1300</v>
      </c>
      <c r="O9" s="143"/>
      <c r="P9" s="150">
        <f t="shared" si="3"/>
        <v>12213.65</v>
      </c>
      <c r="Q9" s="155">
        <v>10000</v>
      </c>
      <c r="R9" s="155">
        <f t="shared" si="4"/>
        <v>2213.6499999999996</v>
      </c>
      <c r="S9" s="144" t="s">
        <v>39</v>
      </c>
      <c r="T9" s="145" t="s">
        <v>45</v>
      </c>
      <c r="U9" s="146"/>
      <c r="V9" s="146"/>
      <c r="W9" s="147" t="s">
        <v>63</v>
      </c>
      <c r="X9" s="148"/>
      <c r="Y9" s="134"/>
      <c r="Z9" s="134"/>
      <c r="AA9" s="134"/>
      <c r="AB9" s="134"/>
      <c r="AC9" s="134"/>
      <c r="AD9" s="134"/>
      <c r="AE9" s="134"/>
      <c r="AF9" s="134"/>
      <c r="AG9" s="134"/>
    </row>
    <row r="10" spans="1:33" s="149" customFormat="1" ht="13.5" customHeight="1">
      <c r="A10" s="134" t="str">
        <f t="shared" si="0"/>
        <v>KEEFW-103928</v>
      </c>
      <c r="B10" s="135" t="str">
        <f t="shared" si="1"/>
        <v>NO</v>
      </c>
      <c r="C10" s="136">
        <v>45173</v>
      </c>
      <c r="D10" s="137"/>
      <c r="E10" s="133" t="s">
        <v>64</v>
      </c>
      <c r="F10" s="133" t="s">
        <v>65</v>
      </c>
      <c r="G10" s="138" t="s">
        <v>66</v>
      </c>
      <c r="H10" s="133" t="s">
        <v>67</v>
      </c>
      <c r="I10" s="133" t="s">
        <v>38</v>
      </c>
      <c r="J10" s="139">
        <v>20139</v>
      </c>
      <c r="K10" s="140" t="str">
        <f>IF(OR(D10=0,L10&gt;0,P10=0,S10="NZ Stock",S10="Trade In",S10="OBO"),"",2800)</f>
        <v/>
      </c>
      <c r="L10" s="141"/>
      <c r="M10" s="142" t="str">
        <f t="shared" si="2"/>
        <v/>
      </c>
      <c r="N10" s="143">
        <v>3639</v>
      </c>
      <c r="O10" s="143">
        <v>1500</v>
      </c>
      <c r="P10" s="150">
        <f t="shared" si="3"/>
        <v>15000</v>
      </c>
      <c r="Q10" s="155">
        <v>12000</v>
      </c>
      <c r="R10" s="155">
        <f t="shared" si="4"/>
        <v>3000</v>
      </c>
      <c r="S10" s="144" t="s">
        <v>39</v>
      </c>
      <c r="T10" s="145" t="s">
        <v>68</v>
      </c>
      <c r="U10" s="146"/>
      <c r="V10" s="146"/>
      <c r="W10" s="147"/>
      <c r="X10" s="148"/>
      <c r="Y10" s="134"/>
      <c r="Z10" s="134"/>
      <c r="AA10" s="134"/>
      <c r="AB10" s="134"/>
      <c r="AC10" s="134"/>
      <c r="AD10" s="134"/>
      <c r="AE10" s="134"/>
      <c r="AF10" s="134"/>
      <c r="AG10" s="134"/>
    </row>
    <row r="11" spans="1:33" s="149" customFormat="1" ht="13.5" customHeight="1">
      <c r="A11" s="134" t="str">
        <f t="shared" si="0"/>
        <v>WBAXL12040DT99283</v>
      </c>
      <c r="B11" s="135" t="str">
        <f t="shared" si="1"/>
        <v>NO</v>
      </c>
      <c r="C11" s="136">
        <v>45173</v>
      </c>
      <c r="D11" s="137"/>
      <c r="E11" s="133" t="s">
        <v>69</v>
      </c>
      <c r="F11" s="133" t="s">
        <v>70</v>
      </c>
      <c r="G11" s="138" t="s">
        <v>71</v>
      </c>
      <c r="H11" s="133" t="s">
        <v>72</v>
      </c>
      <c r="I11" s="133" t="s">
        <v>38</v>
      </c>
      <c r="J11" s="139">
        <v>17500</v>
      </c>
      <c r="K11" s="140" t="str">
        <f>IF(OR(D11=0,L11&gt;0,P11=0,S11="NZ Stock",S11="Trade In",S11="OBO"),"",2800)</f>
        <v/>
      </c>
      <c r="L11" s="141"/>
      <c r="M11" s="142" t="str">
        <f t="shared" si="2"/>
        <v/>
      </c>
      <c r="N11" s="143">
        <v>3500</v>
      </c>
      <c r="O11" s="143">
        <v>2000</v>
      </c>
      <c r="P11" s="150">
        <f t="shared" si="3"/>
        <v>12000</v>
      </c>
      <c r="Q11" s="155">
        <v>9000</v>
      </c>
      <c r="R11" s="155">
        <f t="shared" si="4"/>
        <v>3000</v>
      </c>
      <c r="S11" s="144" t="s">
        <v>39</v>
      </c>
      <c r="T11" s="145" t="s">
        <v>68</v>
      </c>
      <c r="U11" s="146"/>
      <c r="V11" s="146"/>
      <c r="W11" s="147"/>
      <c r="X11" s="148"/>
      <c r="Y11" s="134"/>
      <c r="Z11" s="134"/>
      <c r="AA11" s="134"/>
      <c r="AB11" s="134"/>
      <c r="AC11" s="134"/>
      <c r="AD11" s="134"/>
      <c r="AE11" s="134"/>
      <c r="AF11" s="134"/>
      <c r="AG11" s="134"/>
    </row>
    <row r="12" spans="1:33" s="149" customFormat="1" ht="12.6" customHeight="1">
      <c r="A12" s="134" t="str">
        <f t="shared" si="0"/>
        <v>ZE1-003899</v>
      </c>
      <c r="B12" s="135" t="str">
        <f t="shared" si="1"/>
        <v>NO</v>
      </c>
      <c r="C12" s="136">
        <v>45173</v>
      </c>
      <c r="D12" s="137"/>
      <c r="E12" s="133" t="s">
        <v>73</v>
      </c>
      <c r="F12" s="133" t="s">
        <v>74</v>
      </c>
      <c r="G12" s="138" t="s">
        <v>75</v>
      </c>
      <c r="H12" s="133" t="s">
        <v>76</v>
      </c>
      <c r="I12" s="133" t="s">
        <v>38</v>
      </c>
      <c r="J12" s="139">
        <v>29200.01</v>
      </c>
      <c r="K12" s="140" t="str">
        <f>IF(OR(D12=0,L12&gt;0,P12=0,S12="NZ Stock",S12="Trade In",S12="OBO"),"",2800)</f>
        <v/>
      </c>
      <c r="L12" s="141"/>
      <c r="M12" s="142" t="str">
        <f t="shared" si="2"/>
        <v/>
      </c>
      <c r="N12" s="143">
        <v>8200.01</v>
      </c>
      <c r="O12" s="143">
        <v>6000</v>
      </c>
      <c r="P12" s="150">
        <f t="shared" si="3"/>
        <v>15000</v>
      </c>
      <c r="Q12" s="155">
        <v>12000</v>
      </c>
      <c r="R12" s="155">
        <f t="shared" si="4"/>
        <v>3000</v>
      </c>
      <c r="S12" s="144" t="s">
        <v>77</v>
      </c>
      <c r="T12" s="145" t="s">
        <v>78</v>
      </c>
      <c r="U12" s="146"/>
      <c r="V12" s="146"/>
      <c r="W12" s="147"/>
      <c r="X12" s="148"/>
      <c r="Y12" s="134"/>
      <c r="Z12" s="134"/>
      <c r="AA12" s="134"/>
      <c r="AB12" s="134"/>
      <c r="AC12" s="134"/>
      <c r="AD12" s="134"/>
      <c r="AE12" s="134"/>
      <c r="AF12" s="134"/>
      <c r="AG12" s="134"/>
    </row>
    <row r="13" spans="1:33" s="149" customFormat="1" ht="13.5" customHeight="1">
      <c r="A13" s="134" t="str">
        <f t="shared" si="0"/>
        <v>AZE0-224414</v>
      </c>
      <c r="B13" s="135" t="str">
        <f t="shared" si="1"/>
        <v>NO</v>
      </c>
      <c r="C13" s="136">
        <v>45173</v>
      </c>
      <c r="D13" s="137"/>
      <c r="E13" s="133" t="s">
        <v>79</v>
      </c>
      <c r="F13" s="133" t="s">
        <v>80</v>
      </c>
      <c r="G13" s="138" t="s">
        <v>81</v>
      </c>
      <c r="H13" s="133" t="s">
        <v>76</v>
      </c>
      <c r="I13" s="133" t="s">
        <v>38</v>
      </c>
      <c r="J13" s="139">
        <v>23400</v>
      </c>
      <c r="K13" s="140" t="str">
        <f>IF(OR(D13=0,L13&gt;0,P13=0,S13="NZ Stock",S13="Trade In",S13="OBO"),"",2800)</f>
        <v/>
      </c>
      <c r="L13" s="141"/>
      <c r="M13" s="142" t="str">
        <f t="shared" si="2"/>
        <v/>
      </c>
      <c r="N13" s="143">
        <v>2400</v>
      </c>
      <c r="O13" s="143">
        <v>6000</v>
      </c>
      <c r="P13" s="150">
        <f t="shared" si="3"/>
        <v>15000</v>
      </c>
      <c r="Q13" s="155">
        <v>12000</v>
      </c>
      <c r="R13" s="155">
        <f t="shared" si="4"/>
        <v>3000</v>
      </c>
      <c r="S13" s="144" t="s">
        <v>77</v>
      </c>
      <c r="T13" s="145" t="s">
        <v>78</v>
      </c>
      <c r="U13" s="146"/>
      <c r="V13" s="146"/>
      <c r="W13" s="147"/>
      <c r="X13" s="148"/>
      <c r="Y13" s="134"/>
      <c r="Z13" s="134"/>
      <c r="AA13" s="134"/>
      <c r="AB13" s="134"/>
      <c r="AC13" s="134"/>
      <c r="AD13" s="134"/>
      <c r="AE13" s="134"/>
      <c r="AF13" s="134"/>
      <c r="AG13" s="134"/>
    </row>
    <row r="14" spans="1:33" s="149" customFormat="1" ht="13.5" customHeight="1">
      <c r="A14" s="134" t="str">
        <f t="shared" si="0"/>
        <v>AZE0-061109</v>
      </c>
      <c r="B14" s="135" t="str">
        <f t="shared" si="1"/>
        <v>NO</v>
      </c>
      <c r="C14" s="136">
        <v>45173</v>
      </c>
      <c r="D14" s="137"/>
      <c r="E14" s="133" t="s">
        <v>83</v>
      </c>
      <c r="F14" s="133" t="s">
        <v>84</v>
      </c>
      <c r="G14" s="138" t="s">
        <v>85</v>
      </c>
      <c r="H14" s="133" t="s">
        <v>86</v>
      </c>
      <c r="I14" s="133" t="s">
        <v>38</v>
      </c>
      <c r="J14" s="139">
        <v>13400.01</v>
      </c>
      <c r="K14" s="140" t="str">
        <f>IF(OR(D14=0,L14&gt;0,P14=0,S14="NZ Stock",S14="Trade In",S14="OBO"),"",2800)</f>
        <v/>
      </c>
      <c r="L14" s="141"/>
      <c r="M14" s="142" t="str">
        <f t="shared" si="2"/>
        <v/>
      </c>
      <c r="N14" s="143">
        <v>3400.01</v>
      </c>
      <c r="O14" s="143"/>
      <c r="P14" s="150">
        <f t="shared" si="3"/>
        <v>10000</v>
      </c>
      <c r="Q14" s="155">
        <v>4000</v>
      </c>
      <c r="R14" s="155">
        <f t="shared" si="4"/>
        <v>6000</v>
      </c>
      <c r="S14" s="144" t="s">
        <v>77</v>
      </c>
      <c r="T14" s="145" t="s">
        <v>78</v>
      </c>
      <c r="U14" s="146"/>
      <c r="V14" s="146"/>
      <c r="W14" s="147"/>
      <c r="X14" s="148"/>
      <c r="Y14" s="134"/>
      <c r="Z14" s="134"/>
      <c r="AA14" s="134"/>
      <c r="AB14" s="134"/>
      <c r="AC14" s="134"/>
      <c r="AD14" s="134"/>
      <c r="AE14" s="134"/>
      <c r="AF14" s="134"/>
      <c r="AG14" s="134"/>
    </row>
    <row r="15" spans="1:33" s="149" customFormat="1" ht="13.5" customHeight="1">
      <c r="A15" s="134" t="str">
        <f t="shared" si="0"/>
        <v>ZE0-017765</v>
      </c>
      <c r="B15" s="135" t="str">
        <f t="shared" si="1"/>
        <v>NO</v>
      </c>
      <c r="C15" s="136">
        <v>45173</v>
      </c>
      <c r="D15" s="137"/>
      <c r="E15" s="133" t="s">
        <v>87</v>
      </c>
      <c r="F15" s="133" t="s">
        <v>88</v>
      </c>
      <c r="G15" s="138" t="s">
        <v>89</v>
      </c>
      <c r="H15" s="133" t="s">
        <v>90</v>
      </c>
      <c r="I15" s="133" t="s">
        <v>38</v>
      </c>
      <c r="J15" s="139">
        <v>8500.01</v>
      </c>
      <c r="K15" s="140" t="str">
        <f>IF(OR(D15=0,L15&gt;0,P15=0,S15="NZ Stock",S15="Trade In",S15="OBO"),"",2800)</f>
        <v/>
      </c>
      <c r="L15" s="141"/>
      <c r="M15" s="142" t="str">
        <f t="shared" si="2"/>
        <v/>
      </c>
      <c r="N15" s="143">
        <v>1500.01</v>
      </c>
      <c r="O15" s="143"/>
      <c r="P15" s="150">
        <f t="shared" si="3"/>
        <v>7000</v>
      </c>
      <c r="Q15" s="155">
        <v>4000</v>
      </c>
      <c r="R15" s="155">
        <f t="shared" si="4"/>
        <v>3000</v>
      </c>
      <c r="S15" s="144" t="s">
        <v>77</v>
      </c>
      <c r="T15" s="145" t="s">
        <v>78</v>
      </c>
      <c r="U15" s="146"/>
      <c r="V15" s="146"/>
      <c r="W15" s="147"/>
      <c r="X15" s="148"/>
      <c r="Y15" s="134"/>
      <c r="Z15" s="134"/>
      <c r="AA15" s="134"/>
      <c r="AB15" s="134"/>
      <c r="AC15" s="134"/>
      <c r="AD15" s="134"/>
      <c r="AE15" s="134"/>
      <c r="AF15" s="134"/>
      <c r="AG15" s="134"/>
    </row>
    <row r="16" spans="1:33" ht="13.5" hidden="1" customHeight="1">
      <c r="A16" s="45" t="str">
        <f t="shared" si="0"/>
        <v>WDD2452342J246371</v>
      </c>
      <c r="B16" s="78" t="str">
        <f t="shared" si="1"/>
        <v>NO</v>
      </c>
      <c r="C16" s="79">
        <v>45273</v>
      </c>
      <c r="D16" s="80"/>
      <c r="E16" s="81" t="s">
        <v>91</v>
      </c>
      <c r="F16" s="81" t="s">
        <v>92</v>
      </c>
      <c r="G16" s="82" t="s">
        <v>93</v>
      </c>
      <c r="H16" s="81" t="s">
        <v>94</v>
      </c>
      <c r="I16" s="81" t="s">
        <v>38</v>
      </c>
      <c r="J16" s="83">
        <v>8000</v>
      </c>
      <c r="K16" s="84" t="str">
        <f>IF(OR(D16=0,L16&gt;0,P16=0,S16="NZ Stock",S16="Trade In",S16="OBO"),"",2800)</f>
        <v/>
      </c>
      <c r="L16" s="85"/>
      <c r="M16" s="86" t="str">
        <f t="shared" si="2"/>
        <v/>
      </c>
      <c r="N16" s="87"/>
      <c r="O16" s="87">
        <v>2000</v>
      </c>
      <c r="P16" s="88">
        <f t="shared" si="3"/>
        <v>6000</v>
      </c>
      <c r="Q16" s="88"/>
      <c r="R16" s="88"/>
      <c r="S16" s="90" t="s">
        <v>39</v>
      </c>
      <c r="T16" s="91" t="s">
        <v>95</v>
      </c>
      <c r="U16" s="92"/>
      <c r="V16" s="92"/>
      <c r="W16" s="93"/>
      <c r="X16" s="94"/>
      <c r="Y16" s="45"/>
      <c r="Z16" s="45"/>
      <c r="AA16" s="45"/>
      <c r="AB16" s="45"/>
      <c r="AC16" s="45"/>
      <c r="AD16" s="45"/>
      <c r="AE16" s="45"/>
      <c r="AF16" s="45"/>
      <c r="AG16" s="45"/>
    </row>
    <row r="17" spans="1:33" ht="13.5" hidden="1" customHeight="1">
      <c r="A17" s="45" t="str">
        <f t="shared" si="0"/>
        <v>GM4-1003890</v>
      </c>
      <c r="B17" s="78" t="str">
        <f t="shared" si="1"/>
        <v>NO</v>
      </c>
      <c r="C17" s="79">
        <v>45334</v>
      </c>
      <c r="D17" s="80"/>
      <c r="E17" s="81" t="s">
        <v>96</v>
      </c>
      <c r="F17" s="81" t="s">
        <v>97</v>
      </c>
      <c r="G17" s="95" t="s">
        <v>98</v>
      </c>
      <c r="H17" s="81" t="s">
        <v>99</v>
      </c>
      <c r="I17" s="81" t="s">
        <v>38</v>
      </c>
      <c r="J17" s="83">
        <v>13000</v>
      </c>
      <c r="K17" s="84" t="str">
        <f>IF(OR(D17=0,L17&gt;0,P17=0,S17="NZ Stock",S17="Trade In",S17="OBO"),"",2800)</f>
        <v/>
      </c>
      <c r="L17" s="85"/>
      <c r="M17" s="86" t="str">
        <f t="shared" si="2"/>
        <v/>
      </c>
      <c r="N17" s="87"/>
      <c r="O17" s="87"/>
      <c r="P17" s="88">
        <f t="shared" si="3"/>
        <v>13000</v>
      </c>
      <c r="Q17" s="88"/>
      <c r="R17" s="88"/>
      <c r="S17" s="90" t="s">
        <v>100</v>
      </c>
      <c r="T17" s="91" t="s">
        <v>100</v>
      </c>
      <c r="U17" s="92"/>
      <c r="V17" s="92"/>
      <c r="W17" s="93"/>
      <c r="X17" s="94"/>
      <c r="Y17" s="45"/>
      <c r="Z17" s="45"/>
      <c r="AA17" s="45"/>
      <c r="AB17" s="45"/>
      <c r="AC17" s="45"/>
      <c r="AD17" s="45"/>
      <c r="AE17" s="45"/>
      <c r="AF17" s="45"/>
      <c r="AG17" s="45"/>
    </row>
    <row r="18" spans="1:33" ht="13.5" hidden="1" customHeight="1">
      <c r="A18" s="45" t="str">
        <f t="shared" si="0"/>
        <v>JZS161-0024303</v>
      </c>
      <c r="B18" s="78" t="str">
        <f t="shared" si="1"/>
        <v>NO</v>
      </c>
      <c r="C18" s="79">
        <v>45338</v>
      </c>
      <c r="D18" s="80"/>
      <c r="E18" s="81" t="s">
        <v>101</v>
      </c>
      <c r="F18" s="81" t="s">
        <v>102</v>
      </c>
      <c r="G18" s="82" t="s">
        <v>103</v>
      </c>
      <c r="H18" s="81" t="s">
        <v>104</v>
      </c>
      <c r="I18" s="81" t="s">
        <v>38</v>
      </c>
      <c r="J18" s="83">
        <v>16000</v>
      </c>
      <c r="K18" s="84" t="str">
        <f>IF(OR(D18=0,L18&gt;0,P18=0,S18="NZ Stock",S18="Trade In",S18="OBO"),"",2800)</f>
        <v/>
      </c>
      <c r="L18" s="85"/>
      <c r="M18" s="86" t="str">
        <f t="shared" si="2"/>
        <v/>
      </c>
      <c r="N18" s="87"/>
      <c r="O18" s="87"/>
      <c r="P18" s="88">
        <f t="shared" si="3"/>
        <v>16000</v>
      </c>
      <c r="Q18" s="88"/>
      <c r="R18" s="88"/>
      <c r="S18" s="90" t="s">
        <v>39</v>
      </c>
      <c r="T18" s="91" t="s">
        <v>105</v>
      </c>
      <c r="U18" s="92"/>
      <c r="V18" s="92"/>
      <c r="W18" s="93"/>
      <c r="X18" s="94"/>
      <c r="Y18" s="45"/>
      <c r="Z18" s="45"/>
      <c r="AA18" s="45"/>
      <c r="AB18" s="45"/>
      <c r="AC18" s="45"/>
      <c r="AD18" s="45"/>
      <c r="AE18" s="45"/>
      <c r="AF18" s="45"/>
      <c r="AG18" s="45"/>
    </row>
    <row r="19" spans="1:33" ht="13.5" hidden="1" customHeight="1">
      <c r="A19" s="45" t="str">
        <f t="shared" si="0"/>
        <v>NHP10-6314830</v>
      </c>
      <c r="B19" s="78" t="str">
        <f t="shared" si="1"/>
        <v>NO</v>
      </c>
      <c r="C19" s="79">
        <v>45351</v>
      </c>
      <c r="D19" s="80"/>
      <c r="E19" s="81" t="s">
        <v>106</v>
      </c>
      <c r="F19" s="81" t="s">
        <v>107</v>
      </c>
      <c r="G19" s="95" t="s">
        <v>98</v>
      </c>
      <c r="H19" s="81" t="s">
        <v>108</v>
      </c>
      <c r="I19" s="81" t="s">
        <v>38</v>
      </c>
      <c r="J19" s="83">
        <v>12668.68</v>
      </c>
      <c r="K19" s="84" t="str">
        <f>IF(OR(D19=0,L19&gt;0,P19=0,S19="NZ Stock",S19="Trade In",S19="OBO"),"",2800)</f>
        <v/>
      </c>
      <c r="L19" s="85"/>
      <c r="M19" s="86" t="str">
        <f t="shared" si="2"/>
        <v/>
      </c>
      <c r="N19" s="87"/>
      <c r="O19" s="87"/>
      <c r="P19" s="88">
        <f t="shared" si="3"/>
        <v>12668.68</v>
      </c>
      <c r="Q19" s="88"/>
      <c r="R19" s="88"/>
      <c r="S19" s="90" t="s">
        <v>100</v>
      </c>
      <c r="T19" s="91" t="s">
        <v>100</v>
      </c>
      <c r="U19" s="92"/>
      <c r="V19" s="92"/>
      <c r="W19" s="93"/>
      <c r="X19" s="94"/>
      <c r="Y19" s="45"/>
      <c r="Z19" s="45"/>
      <c r="AA19" s="45"/>
      <c r="AB19" s="45"/>
      <c r="AC19" s="45"/>
      <c r="AD19" s="45"/>
      <c r="AE19" s="45"/>
      <c r="AF19" s="45"/>
      <c r="AG19" s="45"/>
    </row>
    <row r="20" spans="1:33" ht="13.5" hidden="1" customHeight="1">
      <c r="A20" s="45" t="str">
        <f t="shared" si="0"/>
        <v>RR5-1003610</v>
      </c>
      <c r="B20" s="78" t="str">
        <f t="shared" si="1"/>
        <v>NO</v>
      </c>
      <c r="C20" s="79">
        <v>45387</v>
      </c>
      <c r="D20" s="80"/>
      <c r="E20" s="81" t="s">
        <v>109</v>
      </c>
      <c r="F20" s="81" t="s">
        <v>110</v>
      </c>
      <c r="G20" s="82" t="s">
        <v>111</v>
      </c>
      <c r="H20" s="81" t="s">
        <v>112</v>
      </c>
      <c r="I20" s="81" t="s">
        <v>38</v>
      </c>
      <c r="J20" s="83">
        <v>5000</v>
      </c>
      <c r="K20" s="84" t="str">
        <f>IF(OR(D20=0,L20&gt;0,P20=0,S20="NZ Stock",S20="Trade In",S20="OBO"),"",2800)</f>
        <v/>
      </c>
      <c r="L20" s="85"/>
      <c r="M20" s="86" t="str">
        <f t="shared" si="2"/>
        <v/>
      </c>
      <c r="N20" s="87"/>
      <c r="O20" s="87"/>
      <c r="P20" s="88">
        <f t="shared" si="3"/>
        <v>5000</v>
      </c>
      <c r="Q20" s="88"/>
      <c r="R20" s="88"/>
      <c r="S20" s="90" t="s">
        <v>77</v>
      </c>
      <c r="T20" s="91" t="s">
        <v>113</v>
      </c>
      <c r="U20" s="92"/>
      <c r="V20" s="92"/>
      <c r="W20" s="93"/>
      <c r="X20" s="94"/>
      <c r="Y20" s="45"/>
      <c r="Z20" s="45"/>
      <c r="AA20" s="45"/>
      <c r="AB20" s="45"/>
      <c r="AC20" s="45"/>
      <c r="AD20" s="45"/>
      <c r="AE20" s="45"/>
      <c r="AF20" s="45"/>
      <c r="AG20" s="45"/>
    </row>
    <row r="21" spans="1:33" ht="13.5" hidden="1" customHeight="1">
      <c r="A21" s="45" t="str">
        <f t="shared" si="0"/>
        <v>WAUZZZF4XGA109448</v>
      </c>
      <c r="B21" s="78" t="str">
        <f t="shared" si="1"/>
        <v>NO</v>
      </c>
      <c r="C21" s="79">
        <v>45420</v>
      </c>
      <c r="D21" s="80"/>
      <c r="E21" s="81" t="s">
        <v>114</v>
      </c>
      <c r="F21" s="81" t="s">
        <v>115</v>
      </c>
      <c r="G21" s="82" t="s">
        <v>116</v>
      </c>
      <c r="H21" s="81" t="s">
        <v>117</v>
      </c>
      <c r="I21" s="81" t="s">
        <v>38</v>
      </c>
      <c r="J21" s="83">
        <v>14000</v>
      </c>
      <c r="K21" s="84" t="str">
        <f>IF(OR(D21=0,L21&gt;0,P21=0,S21="NZ Stock",S21="Trade In",S21="OBO"),"",2800)</f>
        <v/>
      </c>
      <c r="L21" s="85"/>
      <c r="M21" s="86">
        <f t="shared" si="2"/>
        <v>0</v>
      </c>
      <c r="N21" s="87">
        <v>6000</v>
      </c>
      <c r="O21" s="87">
        <v>8000</v>
      </c>
      <c r="P21" s="88">
        <f t="shared" si="3"/>
        <v>0</v>
      </c>
      <c r="Q21" s="88"/>
      <c r="R21" s="88"/>
      <c r="S21" s="90" t="s">
        <v>39</v>
      </c>
      <c r="T21" s="91" t="s">
        <v>118</v>
      </c>
      <c r="U21" s="92"/>
      <c r="V21" s="92"/>
      <c r="W21" s="93"/>
      <c r="X21" s="94"/>
      <c r="Y21" s="45"/>
      <c r="Z21" s="45"/>
      <c r="AA21" s="45"/>
      <c r="AB21" s="45"/>
      <c r="AC21" s="45"/>
      <c r="AD21" s="45"/>
      <c r="AE21" s="45"/>
      <c r="AF21" s="45"/>
      <c r="AG21" s="45"/>
    </row>
    <row r="22" spans="1:33" ht="13.5" hidden="1" customHeight="1">
      <c r="A22" s="45" t="str">
        <f t="shared" si="0"/>
        <v>E12-357848</v>
      </c>
      <c r="B22" s="78" t="str">
        <f t="shared" si="1"/>
        <v>NO</v>
      </c>
      <c r="C22" s="79">
        <v>45420</v>
      </c>
      <c r="D22" s="80"/>
      <c r="E22" s="81" t="s">
        <v>119</v>
      </c>
      <c r="F22" s="81" t="s">
        <v>120</v>
      </c>
      <c r="G22" s="82" t="s">
        <v>121</v>
      </c>
      <c r="H22" s="81" t="s">
        <v>122</v>
      </c>
      <c r="I22" s="81" t="s">
        <v>38</v>
      </c>
      <c r="J22" s="83">
        <v>7500</v>
      </c>
      <c r="K22" s="84" t="str">
        <f>IF(OR(D22=0,L22&gt;0,P22=0,S22="NZ Stock",S22="Trade In",S22="OBO"),"",2800)</f>
        <v/>
      </c>
      <c r="L22" s="85"/>
      <c r="M22" s="86" t="str">
        <f t="shared" si="2"/>
        <v/>
      </c>
      <c r="N22" s="87"/>
      <c r="O22" s="87"/>
      <c r="P22" s="88">
        <f t="shared" si="3"/>
        <v>7500</v>
      </c>
      <c r="Q22" s="88"/>
      <c r="R22" s="88"/>
      <c r="S22" s="90" t="s">
        <v>39</v>
      </c>
      <c r="T22" s="91" t="s">
        <v>123</v>
      </c>
      <c r="U22" s="92"/>
      <c r="V22" s="92"/>
      <c r="W22" s="93"/>
      <c r="X22" s="94"/>
      <c r="Y22" s="45"/>
      <c r="Z22" s="45"/>
      <c r="AA22" s="45"/>
      <c r="AB22" s="45"/>
      <c r="AC22" s="45"/>
      <c r="AD22" s="45"/>
      <c r="AE22" s="45"/>
      <c r="AF22" s="45"/>
      <c r="AG22" s="45"/>
    </row>
    <row r="23" spans="1:33" ht="13.5" hidden="1" customHeight="1">
      <c r="A23" s="45" t="str">
        <f t="shared" si="0"/>
        <v>RU3-1027070</v>
      </c>
      <c r="B23" s="78" t="str">
        <f t="shared" si="1"/>
        <v>NO</v>
      </c>
      <c r="C23" s="79">
        <v>45420</v>
      </c>
      <c r="D23" s="80"/>
      <c r="E23" s="81" t="s">
        <v>124</v>
      </c>
      <c r="F23" s="81" t="s">
        <v>125</v>
      </c>
      <c r="G23" s="82" t="s">
        <v>126</v>
      </c>
      <c r="H23" s="81" t="s">
        <v>127</v>
      </c>
      <c r="I23" s="81" t="s">
        <v>38</v>
      </c>
      <c r="J23" s="83">
        <v>15000</v>
      </c>
      <c r="K23" s="84" t="str">
        <f>IF(OR(D23=0,L23&gt;0,P23=0,S23="NZ Stock",S23="Trade In",S23="OBO"),"",2800)</f>
        <v/>
      </c>
      <c r="L23" s="85"/>
      <c r="M23" s="86" t="str">
        <f t="shared" si="2"/>
        <v/>
      </c>
      <c r="N23" s="87"/>
      <c r="O23" s="87"/>
      <c r="P23" s="88">
        <f t="shared" si="3"/>
        <v>15000</v>
      </c>
      <c r="Q23" s="88"/>
      <c r="R23" s="88"/>
      <c r="S23" s="90" t="s">
        <v>39</v>
      </c>
      <c r="T23" s="91" t="s">
        <v>128</v>
      </c>
      <c r="U23" s="92"/>
      <c r="V23" s="92"/>
      <c r="W23" s="93"/>
      <c r="X23" s="94"/>
      <c r="Y23" s="45"/>
      <c r="Z23" s="45"/>
      <c r="AA23" s="45"/>
      <c r="AB23" s="45"/>
      <c r="AC23" s="45"/>
      <c r="AD23" s="45"/>
      <c r="AE23" s="45"/>
      <c r="AF23" s="45"/>
      <c r="AG23" s="45"/>
    </row>
    <row r="24" spans="1:33" ht="13.5" hidden="1" customHeight="1">
      <c r="A24" s="45" t="str">
        <f t="shared" si="0"/>
        <v>WVWZZZAUZFP600957</v>
      </c>
      <c r="B24" s="78" t="str">
        <f t="shared" si="1"/>
        <v>NO</v>
      </c>
      <c r="C24" s="79">
        <v>45420</v>
      </c>
      <c r="D24" s="80"/>
      <c r="E24" s="81" t="s">
        <v>129</v>
      </c>
      <c r="F24" s="81" t="s">
        <v>130</v>
      </c>
      <c r="G24" s="82" t="s">
        <v>131</v>
      </c>
      <c r="H24" s="81" t="s">
        <v>132</v>
      </c>
      <c r="I24" s="81" t="s">
        <v>38</v>
      </c>
      <c r="J24" s="83">
        <v>8000</v>
      </c>
      <c r="K24" s="84" t="str">
        <f>IF(OR(D24=0,L24&gt;0,P24=0,S24="NZ Stock",S24="Trade In",S24="OBO"),"",2800)</f>
        <v/>
      </c>
      <c r="L24" s="85"/>
      <c r="M24" s="86" t="str">
        <f t="shared" si="2"/>
        <v/>
      </c>
      <c r="N24" s="87"/>
      <c r="O24" s="87"/>
      <c r="P24" s="88">
        <f t="shared" si="3"/>
        <v>8000</v>
      </c>
      <c r="Q24" s="88"/>
      <c r="R24" s="88"/>
      <c r="S24" s="90" t="s">
        <v>39</v>
      </c>
      <c r="T24" s="91" t="s">
        <v>133</v>
      </c>
      <c r="U24" s="92"/>
      <c r="V24" s="92"/>
      <c r="W24" s="93"/>
      <c r="X24" s="94"/>
      <c r="Y24" s="45"/>
      <c r="Z24" s="45"/>
      <c r="AA24" s="45"/>
      <c r="AB24" s="45"/>
      <c r="AC24" s="45"/>
      <c r="AD24" s="45"/>
      <c r="AE24" s="45"/>
      <c r="AF24" s="45"/>
      <c r="AG24" s="45"/>
    </row>
    <row r="25" spans="1:33" ht="13.5" hidden="1" customHeight="1">
      <c r="A25" s="45" t="str">
        <f t="shared" si="0"/>
        <v>WVWZZZAUZFP575910</v>
      </c>
      <c r="B25" s="78" t="str">
        <f t="shared" si="1"/>
        <v>NO</v>
      </c>
      <c r="C25" s="79">
        <v>45420</v>
      </c>
      <c r="D25" s="80"/>
      <c r="E25" s="81" t="s">
        <v>134</v>
      </c>
      <c r="F25" s="81" t="s">
        <v>135</v>
      </c>
      <c r="G25" s="82" t="s">
        <v>136</v>
      </c>
      <c r="H25" s="81" t="s">
        <v>137</v>
      </c>
      <c r="I25" s="81" t="s">
        <v>38</v>
      </c>
      <c r="J25" s="83">
        <v>8000</v>
      </c>
      <c r="K25" s="84" t="str">
        <f>IF(OR(D25=0,L25&gt;0,P25=0,S25="NZ Stock",S25="Trade In",S25="OBO"),"",2800)</f>
        <v/>
      </c>
      <c r="L25" s="85"/>
      <c r="M25" s="86" t="str">
        <f t="shared" si="2"/>
        <v/>
      </c>
      <c r="N25" s="87"/>
      <c r="O25" s="87"/>
      <c r="P25" s="88">
        <f t="shared" si="3"/>
        <v>8000</v>
      </c>
      <c r="Q25" s="88"/>
      <c r="R25" s="88"/>
      <c r="S25" s="90" t="s">
        <v>39</v>
      </c>
      <c r="T25" s="91" t="s">
        <v>138</v>
      </c>
      <c r="U25" s="92"/>
      <c r="V25" s="92"/>
      <c r="W25" s="93"/>
      <c r="X25" s="94"/>
      <c r="Y25" s="45"/>
      <c r="Z25" s="45"/>
      <c r="AA25" s="45"/>
      <c r="AB25" s="45"/>
      <c r="AC25" s="45"/>
      <c r="AD25" s="45"/>
      <c r="AE25" s="45"/>
      <c r="AF25" s="45"/>
      <c r="AG25" s="45"/>
    </row>
    <row r="26" spans="1:33" ht="13.5" hidden="1" customHeight="1">
      <c r="A26" s="45" t="str">
        <f t="shared" si="0"/>
        <v>P15-010118</v>
      </c>
      <c r="B26" s="78" t="str">
        <f t="shared" si="1"/>
        <v>NO</v>
      </c>
      <c r="C26" s="79">
        <v>45420</v>
      </c>
      <c r="D26" s="80"/>
      <c r="E26" s="81" t="s">
        <v>139</v>
      </c>
      <c r="F26" s="81" t="s">
        <v>140</v>
      </c>
      <c r="G26" s="82" t="s">
        <v>141</v>
      </c>
      <c r="H26" s="81" t="s">
        <v>142</v>
      </c>
      <c r="I26" s="81" t="s">
        <v>38</v>
      </c>
      <c r="J26" s="83">
        <v>23000</v>
      </c>
      <c r="K26" s="84" t="str">
        <f>IF(OR(D26=0,L26&gt;0,P26=0,S26="NZ Stock",S26="Trade In",S26="OBO"),"",2800)</f>
        <v/>
      </c>
      <c r="L26" s="85"/>
      <c r="M26" s="86" t="str">
        <f t="shared" si="2"/>
        <v/>
      </c>
      <c r="N26" s="87"/>
      <c r="O26" s="87"/>
      <c r="P26" s="88">
        <f t="shared" si="3"/>
        <v>23000</v>
      </c>
      <c r="Q26" s="88"/>
      <c r="R26" s="88"/>
      <c r="S26" s="90" t="s">
        <v>39</v>
      </c>
      <c r="T26" s="91" t="s">
        <v>143</v>
      </c>
      <c r="U26" s="92"/>
      <c r="V26" s="92"/>
      <c r="W26" s="93"/>
      <c r="X26" s="94"/>
      <c r="Y26" s="45"/>
      <c r="Z26" s="45"/>
      <c r="AA26" s="45"/>
      <c r="AB26" s="45"/>
      <c r="AC26" s="45"/>
      <c r="AD26" s="45"/>
      <c r="AE26" s="45"/>
      <c r="AF26" s="45"/>
      <c r="AG26" s="45"/>
    </row>
    <row r="27" spans="1:33" ht="13.5" hidden="1" customHeight="1">
      <c r="A27" s="45" t="str">
        <f t="shared" si="0"/>
        <v>ZRT272-0003941</v>
      </c>
      <c r="B27" s="78" t="str">
        <f t="shared" si="1"/>
        <v>NO</v>
      </c>
      <c r="C27" s="79">
        <v>45420</v>
      </c>
      <c r="D27" s="80"/>
      <c r="E27" s="81" t="s">
        <v>144</v>
      </c>
      <c r="F27" s="81" t="s">
        <v>145</v>
      </c>
      <c r="G27" s="82" t="s">
        <v>146</v>
      </c>
      <c r="H27" s="81" t="s">
        <v>147</v>
      </c>
      <c r="I27" s="81" t="s">
        <v>38</v>
      </c>
      <c r="J27" s="83">
        <v>9000</v>
      </c>
      <c r="K27" s="84" t="str">
        <f>IF(OR(D27=0,L27&gt;0,P27=0,S27="NZ Stock",S27="Trade In",S27="OBO"),"",2800)</f>
        <v/>
      </c>
      <c r="L27" s="85"/>
      <c r="M27" s="86" t="str">
        <f t="shared" si="2"/>
        <v/>
      </c>
      <c r="N27" s="87"/>
      <c r="O27" s="87"/>
      <c r="P27" s="88">
        <f t="shared" si="3"/>
        <v>9000</v>
      </c>
      <c r="Q27" s="88"/>
      <c r="R27" s="88"/>
      <c r="S27" s="90" t="s">
        <v>39</v>
      </c>
      <c r="T27" s="91" t="s">
        <v>148</v>
      </c>
      <c r="U27" s="92"/>
      <c r="V27" s="92"/>
      <c r="W27" s="93"/>
      <c r="X27" s="94"/>
      <c r="Y27" s="45"/>
      <c r="Z27" s="45"/>
      <c r="AA27" s="45"/>
      <c r="AB27" s="45"/>
      <c r="AC27" s="45"/>
      <c r="AD27" s="45"/>
      <c r="AE27" s="45"/>
      <c r="AF27" s="45"/>
      <c r="AG27" s="45"/>
    </row>
    <row r="28" spans="1:33" ht="13.5" hidden="1" customHeight="1">
      <c r="A28" s="45" t="str">
        <f t="shared" si="0"/>
        <v>ZC72S-363646</v>
      </c>
      <c r="B28" s="78" t="str">
        <f t="shared" si="1"/>
        <v>NO</v>
      </c>
      <c r="C28" s="79">
        <v>45420</v>
      </c>
      <c r="D28" s="80"/>
      <c r="E28" s="81" t="s">
        <v>149</v>
      </c>
      <c r="F28" s="81" t="s">
        <v>150</v>
      </c>
      <c r="G28" s="82" t="s">
        <v>151</v>
      </c>
      <c r="H28" s="81" t="s">
        <v>152</v>
      </c>
      <c r="I28" s="81" t="s">
        <v>38</v>
      </c>
      <c r="J28" s="83">
        <v>10000</v>
      </c>
      <c r="K28" s="84" t="str">
        <f>IF(OR(D28=0,L28&gt;0,P28=0,S28="NZ Stock",S28="Trade In",S28="OBO"),"",2800)</f>
        <v/>
      </c>
      <c r="L28" s="85"/>
      <c r="M28" s="86" t="str">
        <f t="shared" si="2"/>
        <v/>
      </c>
      <c r="N28" s="87"/>
      <c r="O28" s="87"/>
      <c r="P28" s="88">
        <f t="shared" si="3"/>
        <v>10000</v>
      </c>
      <c r="Q28" s="88"/>
      <c r="R28" s="88"/>
      <c r="S28" s="90" t="s">
        <v>39</v>
      </c>
      <c r="T28" s="91" t="s">
        <v>153</v>
      </c>
      <c r="U28" s="92"/>
      <c r="V28" s="92"/>
      <c r="W28" s="93"/>
      <c r="X28" s="94"/>
      <c r="Y28" s="45"/>
      <c r="Z28" s="45"/>
      <c r="AA28" s="45"/>
      <c r="AB28" s="45"/>
      <c r="AC28" s="45"/>
      <c r="AD28" s="45"/>
      <c r="AE28" s="45"/>
      <c r="AF28" s="45"/>
      <c r="AG28" s="45"/>
    </row>
    <row r="29" spans="1:33" ht="13.5" hidden="1" customHeight="1">
      <c r="A29" s="45" t="str">
        <f t="shared" si="0"/>
        <v>KEEFW-105698</v>
      </c>
      <c r="B29" s="78" t="str">
        <f t="shared" si="1"/>
        <v>NO</v>
      </c>
      <c r="C29" s="79">
        <v>45420</v>
      </c>
      <c r="D29" s="80"/>
      <c r="E29" s="81" t="s">
        <v>154</v>
      </c>
      <c r="F29" s="81" t="s">
        <v>155</v>
      </c>
      <c r="G29" s="82" t="s">
        <v>156</v>
      </c>
      <c r="H29" s="81" t="s">
        <v>157</v>
      </c>
      <c r="I29" s="81" t="s">
        <v>38</v>
      </c>
      <c r="J29" s="83">
        <v>14000</v>
      </c>
      <c r="K29" s="84" t="str">
        <f>IF(OR(D29=0,L29&gt;0,P29=0,S29="NZ Stock",S29="Trade In",S29="OBO"),"",2800)</f>
        <v/>
      </c>
      <c r="L29" s="85"/>
      <c r="M29" s="86" t="str">
        <f t="shared" si="2"/>
        <v/>
      </c>
      <c r="N29" s="87"/>
      <c r="O29" s="87"/>
      <c r="P29" s="88">
        <f t="shared" si="3"/>
        <v>14000</v>
      </c>
      <c r="Q29" s="88"/>
      <c r="R29" s="88"/>
      <c r="S29" s="90" t="s">
        <v>39</v>
      </c>
      <c r="T29" s="91" t="s">
        <v>158</v>
      </c>
      <c r="U29" s="92"/>
      <c r="V29" s="92"/>
      <c r="W29" s="93"/>
      <c r="X29" s="94"/>
      <c r="Y29" s="45"/>
      <c r="Z29" s="45"/>
      <c r="AA29" s="45"/>
      <c r="AB29" s="45"/>
      <c r="AC29" s="45"/>
      <c r="AD29" s="45"/>
      <c r="AE29" s="45"/>
      <c r="AF29" s="45"/>
      <c r="AG29" s="45"/>
    </row>
    <row r="30" spans="1:33" ht="13.5" hidden="1" customHeight="1">
      <c r="A30" s="45" t="str">
        <f t="shared" si="0"/>
        <v>WBA3X12000D372553</v>
      </c>
      <c r="B30" s="78" t="str">
        <f t="shared" si="1"/>
        <v>NO</v>
      </c>
      <c r="C30" s="79">
        <v>45419</v>
      </c>
      <c r="D30" s="80"/>
      <c r="E30" s="81" t="s">
        <v>159</v>
      </c>
      <c r="F30" s="81" t="s">
        <v>160</v>
      </c>
      <c r="G30" s="82" t="s">
        <v>161</v>
      </c>
      <c r="H30" s="81" t="s">
        <v>162</v>
      </c>
      <c r="I30" s="81" t="s">
        <v>38</v>
      </c>
      <c r="J30" s="83">
        <v>11000</v>
      </c>
      <c r="K30" s="84" t="str">
        <f>IF(OR(D30=0,L30&gt;0,P30=0,S30="NZ Stock",S30="Trade In",S30="OBO"),"",2800)</f>
        <v/>
      </c>
      <c r="L30" s="85"/>
      <c r="M30" s="86" t="str">
        <f t="shared" si="2"/>
        <v/>
      </c>
      <c r="N30" s="87"/>
      <c r="O30" s="87"/>
      <c r="P30" s="88">
        <f t="shared" si="3"/>
        <v>11000</v>
      </c>
      <c r="Q30" s="88"/>
      <c r="R30" s="88"/>
      <c r="S30" s="90" t="s">
        <v>39</v>
      </c>
      <c r="T30" s="91" t="s">
        <v>163</v>
      </c>
      <c r="U30" s="92"/>
      <c r="V30" s="92"/>
      <c r="W30" s="93"/>
      <c r="X30" s="94"/>
      <c r="Y30" s="45"/>
      <c r="Z30" s="45"/>
      <c r="AA30" s="45"/>
      <c r="AB30" s="45"/>
      <c r="AC30" s="45"/>
      <c r="AD30" s="45"/>
      <c r="AE30" s="45"/>
      <c r="AF30" s="45"/>
      <c r="AG30" s="45"/>
    </row>
    <row r="31" spans="1:33" ht="13.5" hidden="1" customHeight="1">
      <c r="A31" s="45" t="str">
        <f t="shared" si="0"/>
        <v>WBA3X12010DZ68478</v>
      </c>
      <c r="B31" s="78" t="str">
        <f t="shared" si="1"/>
        <v>NO</v>
      </c>
      <c r="C31" s="79">
        <v>45419</v>
      </c>
      <c r="D31" s="80"/>
      <c r="E31" s="81" t="s">
        <v>164</v>
      </c>
      <c r="F31" s="81" t="s">
        <v>165</v>
      </c>
      <c r="G31" s="82" t="s">
        <v>166</v>
      </c>
      <c r="H31" s="81" t="s">
        <v>167</v>
      </c>
      <c r="I31" s="81" t="s">
        <v>38</v>
      </c>
      <c r="J31" s="83">
        <v>11000</v>
      </c>
      <c r="K31" s="84" t="str">
        <f>IF(OR(D31=0,L31&gt;0,P31=0,S31="NZ Stock",S31="Trade In",S31="OBO"),"",2800)</f>
        <v/>
      </c>
      <c r="L31" s="85"/>
      <c r="M31" s="86" t="str">
        <f t="shared" si="2"/>
        <v/>
      </c>
      <c r="N31" s="87"/>
      <c r="O31" s="87"/>
      <c r="P31" s="88">
        <f t="shared" si="3"/>
        <v>11000</v>
      </c>
      <c r="Q31" s="88"/>
      <c r="R31" s="88"/>
      <c r="S31" s="90" t="s">
        <v>39</v>
      </c>
      <c r="T31" s="91" t="s">
        <v>168</v>
      </c>
      <c r="U31" s="92"/>
      <c r="V31" s="92"/>
      <c r="W31" s="93"/>
      <c r="X31" s="94"/>
      <c r="Y31" s="45"/>
      <c r="Z31" s="45"/>
      <c r="AA31" s="45"/>
      <c r="AB31" s="45"/>
      <c r="AC31" s="45"/>
      <c r="AD31" s="45"/>
      <c r="AE31" s="45"/>
      <c r="AF31" s="45"/>
      <c r="AG31" s="45"/>
    </row>
    <row r="32" spans="1:33" ht="13.5" hidden="1" customHeight="1">
      <c r="A32" s="45" t="str">
        <f t="shared" si="0"/>
        <v>NHP10-6333138</v>
      </c>
      <c r="B32" s="78" t="str">
        <f t="shared" si="1"/>
        <v>NO</v>
      </c>
      <c r="C32" s="79">
        <v>45419</v>
      </c>
      <c r="D32" s="80"/>
      <c r="E32" s="81" t="s">
        <v>169</v>
      </c>
      <c r="F32" s="81" t="s">
        <v>170</v>
      </c>
      <c r="G32" s="82" t="s">
        <v>171</v>
      </c>
      <c r="H32" s="81" t="s">
        <v>172</v>
      </c>
      <c r="I32" s="81" t="s">
        <v>38</v>
      </c>
      <c r="J32" s="83">
        <v>9000</v>
      </c>
      <c r="K32" s="84" t="str">
        <f>IF(OR(D32=0,L32&gt;0,P32=0,S32="NZ Stock",S32="Trade In",S32="OBO"),"",2800)</f>
        <v/>
      </c>
      <c r="L32" s="85"/>
      <c r="M32" s="86" t="str">
        <f t="shared" si="2"/>
        <v/>
      </c>
      <c r="N32" s="87"/>
      <c r="O32" s="87"/>
      <c r="P32" s="88">
        <f t="shared" si="3"/>
        <v>9000</v>
      </c>
      <c r="Q32" s="88"/>
      <c r="R32" s="88"/>
      <c r="S32" s="90" t="s">
        <v>39</v>
      </c>
      <c r="T32" s="91" t="s">
        <v>173</v>
      </c>
      <c r="U32" s="92"/>
      <c r="V32" s="92"/>
      <c r="W32" s="93"/>
      <c r="X32" s="94"/>
      <c r="Y32" s="45"/>
      <c r="Z32" s="45"/>
      <c r="AA32" s="45"/>
      <c r="AB32" s="45"/>
      <c r="AC32" s="45"/>
      <c r="AD32" s="45"/>
      <c r="AE32" s="45"/>
      <c r="AF32" s="45"/>
      <c r="AG32" s="45"/>
    </row>
    <row r="33" spans="1:33" ht="13.5" hidden="1" customHeight="1">
      <c r="A33" s="45" t="str">
        <f t="shared" si="0"/>
        <v>GP7-054214</v>
      </c>
      <c r="B33" s="78" t="str">
        <f t="shared" si="1"/>
        <v>NO</v>
      </c>
      <c r="C33" s="79">
        <v>45419</v>
      </c>
      <c r="D33" s="80"/>
      <c r="E33" s="81" t="s">
        <v>174</v>
      </c>
      <c r="F33" s="81" t="s">
        <v>175</v>
      </c>
      <c r="G33" s="82" t="s">
        <v>176</v>
      </c>
      <c r="H33" s="81" t="s">
        <v>177</v>
      </c>
      <c r="I33" s="81" t="s">
        <v>38</v>
      </c>
      <c r="J33" s="83">
        <v>12000</v>
      </c>
      <c r="K33" s="84" t="str">
        <f>IF(OR(D33=0,L33&gt;0,P33=0,S33="NZ Stock",S33="Trade In",S33="OBO"),"",2800)</f>
        <v/>
      </c>
      <c r="L33" s="85"/>
      <c r="M33" s="86" t="str">
        <f t="shared" si="2"/>
        <v/>
      </c>
      <c r="N33" s="87"/>
      <c r="O33" s="87"/>
      <c r="P33" s="88">
        <f t="shared" si="3"/>
        <v>12000</v>
      </c>
      <c r="Q33" s="88"/>
      <c r="R33" s="88"/>
      <c r="S33" s="90" t="s">
        <v>39</v>
      </c>
      <c r="T33" s="91" t="s">
        <v>178</v>
      </c>
      <c r="U33" s="92"/>
      <c r="V33" s="92"/>
      <c r="W33" s="93"/>
      <c r="X33" s="94"/>
      <c r="Y33" s="45"/>
      <c r="Z33" s="45"/>
      <c r="AA33" s="45"/>
      <c r="AB33" s="45"/>
      <c r="AC33" s="45"/>
      <c r="AD33" s="45"/>
      <c r="AE33" s="45"/>
      <c r="AF33" s="45"/>
      <c r="AG33" s="45"/>
    </row>
    <row r="34" spans="1:33" ht="13.5" hidden="1" customHeight="1">
      <c r="A34" s="45"/>
      <c r="B34" s="78"/>
      <c r="C34" s="79">
        <v>45419</v>
      </c>
      <c r="D34" s="80"/>
      <c r="E34" s="81" t="s">
        <v>179</v>
      </c>
      <c r="F34" s="81" t="s">
        <v>180</v>
      </c>
      <c r="G34" s="96" t="s">
        <v>181</v>
      </c>
      <c r="H34" s="81" t="s">
        <v>182</v>
      </c>
      <c r="I34" s="81" t="s">
        <v>38</v>
      </c>
      <c r="J34" s="83">
        <v>6000</v>
      </c>
      <c r="K34" s="84" t="str">
        <f>IF(OR(D34=0,L34&gt;0,P34=0,S34="NZ Stock",S34="Trade In",S34="OBO"),"",2800)</f>
        <v/>
      </c>
      <c r="L34" s="85"/>
      <c r="M34" s="86">
        <f t="shared" si="2"/>
        <v>0</v>
      </c>
      <c r="N34" s="87">
        <v>6000</v>
      </c>
      <c r="O34" s="87"/>
      <c r="P34" s="88">
        <f t="shared" si="3"/>
        <v>0</v>
      </c>
      <c r="Q34" s="88"/>
      <c r="R34" s="88"/>
      <c r="S34" s="90" t="s">
        <v>39</v>
      </c>
      <c r="T34" s="91" t="s">
        <v>158</v>
      </c>
      <c r="U34" s="97" t="s">
        <v>183</v>
      </c>
      <c r="V34" s="92"/>
      <c r="W34" s="93"/>
      <c r="X34" s="94"/>
      <c r="Y34" s="45"/>
      <c r="Z34" s="45"/>
      <c r="AA34" s="45"/>
      <c r="AB34" s="45"/>
      <c r="AC34" s="45"/>
      <c r="AD34" s="45"/>
      <c r="AE34" s="45"/>
      <c r="AF34" s="45"/>
      <c r="AG34" s="45"/>
    </row>
    <row r="35" spans="1:33" ht="13.5" hidden="1" customHeight="1">
      <c r="A35" s="45" t="str">
        <f t="shared" ref="A35:A195" si="5">F35</f>
        <v>GG2W-0100959</v>
      </c>
      <c r="B35" s="78" t="str">
        <f t="shared" ref="B35:B195" si="6">IF(D35=0,"NO","YES")</f>
        <v>NO</v>
      </c>
      <c r="C35" s="79">
        <v>45422</v>
      </c>
      <c r="D35" s="80"/>
      <c r="E35" s="81" t="s">
        <v>184</v>
      </c>
      <c r="F35" s="81" t="s">
        <v>185</v>
      </c>
      <c r="G35" s="95" t="s">
        <v>98</v>
      </c>
      <c r="H35" s="81" t="s">
        <v>186</v>
      </c>
      <c r="I35" s="81" t="s">
        <v>38</v>
      </c>
      <c r="J35" s="83">
        <v>13000</v>
      </c>
      <c r="K35" s="84" t="str">
        <f>IF(OR(D35=0,L35&gt;0,P35=0,S35="NZ Stock",S35="Trade In",S35="OBO"),"",2800)</f>
        <v/>
      </c>
      <c r="L35" s="85"/>
      <c r="M35" s="86" t="str">
        <f t="shared" si="2"/>
        <v/>
      </c>
      <c r="N35" s="87"/>
      <c r="O35" s="87"/>
      <c r="P35" s="88">
        <f t="shared" si="3"/>
        <v>13000</v>
      </c>
      <c r="Q35" s="88"/>
      <c r="R35" s="88"/>
      <c r="S35" s="90" t="s">
        <v>187</v>
      </c>
      <c r="T35" s="91" t="s">
        <v>187</v>
      </c>
      <c r="U35" s="92"/>
      <c r="V35" s="92"/>
      <c r="W35" s="93"/>
      <c r="X35" s="94"/>
      <c r="Y35" s="45"/>
      <c r="Z35" s="45"/>
      <c r="AA35" s="45"/>
      <c r="AB35" s="45"/>
      <c r="AC35" s="45"/>
      <c r="AD35" s="45"/>
      <c r="AE35" s="45"/>
      <c r="AF35" s="45"/>
      <c r="AG35" s="45"/>
    </row>
    <row r="36" spans="1:33" ht="13.5" hidden="1" customHeight="1">
      <c r="A36" s="45" t="str">
        <f t="shared" si="5"/>
        <v>HE12-014216</v>
      </c>
      <c r="B36" s="78" t="str">
        <f t="shared" si="6"/>
        <v>NO</v>
      </c>
      <c r="C36" s="79">
        <v>45287</v>
      </c>
      <c r="D36" s="80"/>
      <c r="E36" s="81" t="s">
        <v>192</v>
      </c>
      <c r="F36" s="81" t="s">
        <v>193</v>
      </c>
      <c r="G36" s="82" t="s">
        <v>194</v>
      </c>
      <c r="H36" s="81" t="s">
        <v>195</v>
      </c>
      <c r="I36" s="81" t="s">
        <v>38</v>
      </c>
      <c r="J36" s="83">
        <v>10898.9</v>
      </c>
      <c r="K36" s="151" t="str">
        <f>IF(OR(D36=0,L36&gt;0,P36=0,S36="NZ Stock",S36="Trade In",S36="OBO"),"",2737.47)</f>
        <v/>
      </c>
      <c r="L36" s="152">
        <v>2258.16</v>
      </c>
      <c r="M36" s="86">
        <f t="shared" si="2"/>
        <v>0</v>
      </c>
      <c r="N36" s="87">
        <v>8640.74</v>
      </c>
      <c r="O36" s="87"/>
      <c r="P36" s="88">
        <f t="shared" si="3"/>
        <v>0</v>
      </c>
      <c r="Q36" s="88"/>
      <c r="R36" s="88"/>
      <c r="S36" s="90" t="s">
        <v>188</v>
      </c>
      <c r="T36" s="91" t="s">
        <v>191</v>
      </c>
      <c r="U36" s="92">
        <v>45277</v>
      </c>
      <c r="V36" s="92">
        <v>45303</v>
      </c>
      <c r="W36" s="93"/>
      <c r="X36" s="94" t="s">
        <v>196</v>
      </c>
      <c r="Y36" s="45"/>
      <c r="Z36" s="45"/>
      <c r="AA36" s="45"/>
      <c r="AB36" s="45"/>
      <c r="AC36" s="45"/>
      <c r="AD36" s="45"/>
      <c r="AE36" s="45"/>
      <c r="AF36" s="45"/>
      <c r="AG36" s="45"/>
    </row>
    <row r="37" spans="1:33" ht="13.5" hidden="1" customHeight="1">
      <c r="A37" s="45" t="str">
        <f t="shared" si="5"/>
        <v>VY12-260103</v>
      </c>
      <c r="B37" s="78" t="str">
        <f t="shared" si="6"/>
        <v>NO</v>
      </c>
      <c r="C37" s="79">
        <v>45314</v>
      </c>
      <c r="D37" s="80"/>
      <c r="E37" s="81" t="s">
        <v>197</v>
      </c>
      <c r="F37" s="81" t="s">
        <v>198</v>
      </c>
      <c r="G37" s="82" t="s">
        <v>199</v>
      </c>
      <c r="H37" s="81" t="s">
        <v>200</v>
      </c>
      <c r="I37" s="81" t="s">
        <v>38</v>
      </c>
      <c r="J37" s="83">
        <v>6240</v>
      </c>
      <c r="K37" s="84" t="str">
        <f>IF(OR(D37=0,L37&gt;0,P37=0,S37="NZ Stock",S37="Trade In",S37="OBO"),"",2124.78)</f>
        <v/>
      </c>
      <c r="L37" s="85">
        <v>2124.7800000000002</v>
      </c>
      <c r="M37" s="86" t="str">
        <f t="shared" si="2"/>
        <v/>
      </c>
      <c r="N37" s="87"/>
      <c r="O37" s="87"/>
      <c r="P37" s="88">
        <f t="shared" si="3"/>
        <v>4115.2199999999993</v>
      </c>
      <c r="Q37" s="88"/>
      <c r="R37" s="88"/>
      <c r="S37" s="90" t="s">
        <v>188</v>
      </c>
      <c r="T37" s="91" t="s">
        <v>201</v>
      </c>
      <c r="U37" s="92">
        <v>45311</v>
      </c>
      <c r="V37" s="92">
        <v>45337</v>
      </c>
      <c r="W37" s="93"/>
      <c r="X37" s="94"/>
      <c r="Y37" s="45"/>
      <c r="Z37" s="45"/>
      <c r="AA37" s="45"/>
      <c r="AB37" s="45"/>
      <c r="AC37" s="45"/>
      <c r="AD37" s="45"/>
      <c r="AE37" s="45"/>
      <c r="AF37" s="45"/>
      <c r="AG37" s="45"/>
    </row>
    <row r="38" spans="1:33" ht="13.5" hidden="1" customHeight="1">
      <c r="A38" s="45" t="str">
        <f t="shared" si="5"/>
        <v>ZC6-005107</v>
      </c>
      <c r="B38" s="78" t="str">
        <f t="shared" si="6"/>
        <v>NO</v>
      </c>
      <c r="C38" s="79">
        <v>45244</v>
      </c>
      <c r="D38" s="80"/>
      <c r="E38" s="81" t="s">
        <v>202</v>
      </c>
      <c r="F38" s="81" t="s">
        <v>203</v>
      </c>
      <c r="G38" s="82" t="s">
        <v>204</v>
      </c>
      <c r="H38" s="81" t="s">
        <v>205</v>
      </c>
      <c r="I38" s="81" t="s">
        <v>38</v>
      </c>
      <c r="J38" s="83">
        <v>10971.35</v>
      </c>
      <c r="K38" s="84" t="str">
        <f>IF(OR(D38=0,L38&gt;0,P38=0,S38="NZ Stock",S38="Trade In",S38="OBO"),"",2741)</f>
        <v/>
      </c>
      <c r="L38" s="85">
        <v>2741</v>
      </c>
      <c r="M38" s="86" t="str">
        <f t="shared" si="2"/>
        <v/>
      </c>
      <c r="N38" s="87"/>
      <c r="O38" s="87"/>
      <c r="P38" s="88">
        <f t="shared" si="3"/>
        <v>8230.35</v>
      </c>
      <c r="Q38" s="88"/>
      <c r="R38" s="88"/>
      <c r="S38" s="90" t="s">
        <v>188</v>
      </c>
      <c r="T38" s="91" t="s">
        <v>190</v>
      </c>
      <c r="U38" s="92">
        <v>45239</v>
      </c>
      <c r="V38" s="92">
        <v>45266</v>
      </c>
      <c r="W38" s="93"/>
      <c r="X38" s="94"/>
      <c r="Y38" s="45"/>
      <c r="Z38" s="45"/>
      <c r="AA38" s="45"/>
      <c r="AB38" s="45"/>
      <c r="AC38" s="45"/>
      <c r="AD38" s="45"/>
      <c r="AE38" s="45"/>
      <c r="AF38" s="45"/>
      <c r="AG38" s="45"/>
    </row>
    <row r="39" spans="1:33" ht="13.5" hidden="1" customHeight="1">
      <c r="A39" s="45" t="str">
        <f t="shared" si="5"/>
        <v>GP7-048937</v>
      </c>
      <c r="B39" s="78" t="str">
        <f t="shared" si="6"/>
        <v>NO</v>
      </c>
      <c r="C39" s="79">
        <v>45414</v>
      </c>
      <c r="D39" s="80"/>
      <c r="E39" s="81" t="s">
        <v>206</v>
      </c>
      <c r="F39" s="81" t="s">
        <v>207</v>
      </c>
      <c r="G39" s="82" t="s">
        <v>208</v>
      </c>
      <c r="H39" s="81" t="s">
        <v>209</v>
      </c>
      <c r="I39" s="81" t="s">
        <v>38</v>
      </c>
      <c r="J39" s="83">
        <v>12895</v>
      </c>
      <c r="K39" s="84" t="str">
        <f>IF(OR(D39=0,L39&gt;0,P39=0,S39="NZ Stock",S39="Trade In",S39="OBO"),"",3018.91)</f>
        <v/>
      </c>
      <c r="L39" s="85">
        <v>3018.91</v>
      </c>
      <c r="M39" s="86" t="str">
        <f t="shared" si="2"/>
        <v/>
      </c>
      <c r="N39" s="87"/>
      <c r="O39" s="87"/>
      <c r="P39" s="88">
        <f t="shared" si="3"/>
        <v>9876.09</v>
      </c>
      <c r="Q39" s="88"/>
      <c r="R39" s="88"/>
      <c r="S39" s="90" t="s">
        <v>188</v>
      </c>
      <c r="T39" s="91" t="s">
        <v>210</v>
      </c>
      <c r="U39" s="92">
        <v>45408</v>
      </c>
      <c r="V39" s="92">
        <v>45429</v>
      </c>
      <c r="W39" s="93"/>
      <c r="X39" s="94"/>
      <c r="Y39" s="45"/>
      <c r="Z39" s="45"/>
      <c r="AA39" s="45"/>
      <c r="AB39" s="45"/>
      <c r="AC39" s="45"/>
      <c r="AD39" s="45"/>
      <c r="AE39" s="45"/>
      <c r="AF39" s="45"/>
      <c r="AG39" s="45"/>
    </row>
    <row r="40" spans="1:33" ht="13.5" hidden="1" customHeight="1">
      <c r="A40" s="45" t="str">
        <f t="shared" si="5"/>
        <v>HE12-226817</v>
      </c>
      <c r="B40" s="78" t="str">
        <f t="shared" si="6"/>
        <v>NO</v>
      </c>
      <c r="C40" s="79">
        <v>45414</v>
      </c>
      <c r="D40" s="80"/>
      <c r="E40" s="81" t="s">
        <v>211</v>
      </c>
      <c r="F40" s="81" t="s">
        <v>212</v>
      </c>
      <c r="G40" s="82" t="s">
        <v>213</v>
      </c>
      <c r="H40" s="81" t="s">
        <v>214</v>
      </c>
      <c r="I40" s="81" t="s">
        <v>38</v>
      </c>
      <c r="J40" s="83">
        <v>11055</v>
      </c>
      <c r="K40" s="84" t="str">
        <f>IF(OR(D40=0,L40&gt;0,P40=0,S40="NZ Stock",S40="Trade In",S40="OBO"),"",2778.91)</f>
        <v/>
      </c>
      <c r="L40" s="85">
        <v>2778.91</v>
      </c>
      <c r="M40" s="86" t="str">
        <f t="shared" si="2"/>
        <v/>
      </c>
      <c r="N40" s="87"/>
      <c r="O40" s="87"/>
      <c r="P40" s="88">
        <f t="shared" si="3"/>
        <v>8276.09</v>
      </c>
      <c r="Q40" s="88"/>
      <c r="R40" s="88"/>
      <c r="S40" s="90" t="s">
        <v>188</v>
      </c>
      <c r="T40" s="91" t="s">
        <v>210</v>
      </c>
      <c r="U40" s="92">
        <v>45408</v>
      </c>
      <c r="V40" s="92">
        <v>45429</v>
      </c>
      <c r="W40" s="93"/>
      <c r="X40" s="94"/>
      <c r="Y40" s="45"/>
      <c r="Z40" s="45"/>
      <c r="AA40" s="45"/>
      <c r="AB40" s="45"/>
      <c r="AC40" s="45"/>
      <c r="AD40" s="45"/>
      <c r="AE40" s="45"/>
      <c r="AF40" s="45"/>
      <c r="AG40" s="45"/>
    </row>
    <row r="41" spans="1:33" ht="13.5" hidden="1" customHeight="1">
      <c r="A41" s="45" t="str">
        <f t="shared" si="5"/>
        <v>BMEFS-105082</v>
      </c>
      <c r="B41" s="78" t="str">
        <f t="shared" si="6"/>
        <v>NO</v>
      </c>
      <c r="C41" s="79">
        <v>45414</v>
      </c>
      <c r="D41" s="80"/>
      <c r="E41" s="81" t="s">
        <v>215</v>
      </c>
      <c r="F41" s="81" t="s">
        <v>216</v>
      </c>
      <c r="G41" s="82" t="s">
        <v>217</v>
      </c>
      <c r="H41" s="81" t="s">
        <v>218</v>
      </c>
      <c r="I41" s="81" t="s">
        <v>38</v>
      </c>
      <c r="J41" s="83">
        <v>12635</v>
      </c>
      <c r="K41" s="84" t="str">
        <f>IF(OR(D41=0,L41&gt;0,P41=0,S41="NZ Stock",S41="Trade In",S41="OBO"),"",2985)</f>
        <v/>
      </c>
      <c r="L41" s="85">
        <v>2985</v>
      </c>
      <c r="M41" s="86" t="str">
        <f t="shared" si="2"/>
        <v/>
      </c>
      <c r="N41" s="87"/>
      <c r="O41" s="87"/>
      <c r="P41" s="88">
        <f t="shared" si="3"/>
        <v>9650</v>
      </c>
      <c r="Q41" s="88"/>
      <c r="R41" s="88"/>
      <c r="S41" s="90" t="s">
        <v>188</v>
      </c>
      <c r="T41" s="91" t="s">
        <v>210</v>
      </c>
      <c r="U41" s="92">
        <v>45408</v>
      </c>
      <c r="V41" s="92">
        <v>45429</v>
      </c>
      <c r="W41" s="93"/>
      <c r="X41" s="94"/>
      <c r="Y41" s="45"/>
      <c r="Z41" s="45"/>
      <c r="AA41" s="45"/>
      <c r="AB41" s="45"/>
      <c r="AC41" s="45"/>
      <c r="AD41" s="45"/>
      <c r="AE41" s="45"/>
      <c r="AF41" s="45"/>
      <c r="AG41" s="45"/>
    </row>
    <row r="42" spans="1:33" ht="13.5" hidden="1" customHeight="1">
      <c r="A42" s="45" t="str">
        <f t="shared" si="5"/>
        <v>NHP10-6274022</v>
      </c>
      <c r="B42" s="78" t="str">
        <f t="shared" si="6"/>
        <v>NO</v>
      </c>
      <c r="C42" s="79">
        <v>45414</v>
      </c>
      <c r="D42" s="80"/>
      <c r="E42" s="81" t="s">
        <v>219</v>
      </c>
      <c r="F42" s="81" t="s">
        <v>220</v>
      </c>
      <c r="G42" s="82" t="s">
        <v>221</v>
      </c>
      <c r="H42" s="81" t="s">
        <v>108</v>
      </c>
      <c r="I42" s="81" t="s">
        <v>38</v>
      </c>
      <c r="J42" s="83">
        <v>9225.25</v>
      </c>
      <c r="K42" s="84" t="str">
        <f>IF(OR(D42=0,L42&gt;0,P42=0,S42="NZ Stock",S42="Trade In",S42="OBO"),"",2540.22)</f>
        <v/>
      </c>
      <c r="L42" s="85">
        <v>2540.2199999999998</v>
      </c>
      <c r="M42" s="86" t="str">
        <f t="shared" si="2"/>
        <v/>
      </c>
      <c r="N42" s="87"/>
      <c r="O42" s="87"/>
      <c r="P42" s="88">
        <f t="shared" si="3"/>
        <v>6685.0300000000007</v>
      </c>
      <c r="Q42" s="88"/>
      <c r="R42" s="88"/>
      <c r="S42" s="90" t="s">
        <v>188</v>
      </c>
      <c r="T42" s="91" t="s">
        <v>210</v>
      </c>
      <c r="U42" s="92">
        <v>45408</v>
      </c>
      <c r="V42" s="92">
        <v>45429</v>
      </c>
      <c r="W42" s="93"/>
      <c r="X42" s="94"/>
      <c r="Y42" s="45"/>
      <c r="Z42" s="45"/>
      <c r="AA42" s="45"/>
      <c r="AB42" s="45"/>
      <c r="AC42" s="45"/>
      <c r="AD42" s="45"/>
      <c r="AE42" s="45"/>
      <c r="AF42" s="45"/>
      <c r="AG42" s="45"/>
    </row>
    <row r="43" spans="1:33" ht="13.5" hidden="1" customHeight="1">
      <c r="A43" s="45" t="str">
        <f t="shared" si="5"/>
        <v>GP7-013847</v>
      </c>
      <c r="B43" s="78" t="str">
        <f t="shared" si="6"/>
        <v>NO</v>
      </c>
      <c r="C43" s="79">
        <v>45414</v>
      </c>
      <c r="D43" s="80"/>
      <c r="E43" s="81" t="s">
        <v>222</v>
      </c>
      <c r="F43" s="81" t="s">
        <v>223</v>
      </c>
      <c r="G43" s="82" t="s">
        <v>224</v>
      </c>
      <c r="H43" s="81" t="s">
        <v>225</v>
      </c>
      <c r="I43" s="81" t="s">
        <v>38</v>
      </c>
      <c r="J43" s="83">
        <v>7125.35</v>
      </c>
      <c r="K43" s="84" t="str">
        <f>IF(OR(D43=0,L43&gt;0,P43=0,S43="NZ Stock",S43="Trade In",S43="OBO"),"",2266.3)</f>
        <v/>
      </c>
      <c r="L43" s="85">
        <v>2266.3000000000002</v>
      </c>
      <c r="M43" s="86" t="str">
        <f t="shared" si="2"/>
        <v/>
      </c>
      <c r="N43" s="87"/>
      <c r="O43" s="87"/>
      <c r="P43" s="88">
        <f t="shared" si="3"/>
        <v>4859.05</v>
      </c>
      <c r="Q43" s="88"/>
      <c r="R43" s="88"/>
      <c r="S43" s="90" t="s">
        <v>188</v>
      </c>
      <c r="T43" s="91" t="s">
        <v>210</v>
      </c>
      <c r="U43" s="92">
        <v>45408</v>
      </c>
      <c r="V43" s="92">
        <v>45429</v>
      </c>
      <c r="W43" s="93"/>
      <c r="X43" s="94"/>
      <c r="Y43" s="45"/>
      <c r="Z43" s="45"/>
      <c r="AA43" s="45"/>
      <c r="AB43" s="45"/>
      <c r="AC43" s="45"/>
      <c r="AD43" s="45"/>
      <c r="AE43" s="45"/>
      <c r="AF43" s="45"/>
      <c r="AG43" s="45"/>
    </row>
    <row r="44" spans="1:33" ht="13.5" hidden="1" customHeight="1">
      <c r="A44" s="45" t="str">
        <f t="shared" si="5"/>
        <v>BYEFP-101212</v>
      </c>
      <c r="B44" s="78" t="str">
        <f t="shared" si="6"/>
        <v>NO</v>
      </c>
      <c r="C44" s="79">
        <v>45414</v>
      </c>
      <c r="D44" s="80"/>
      <c r="E44" s="81" t="s">
        <v>226</v>
      </c>
      <c r="F44" s="81" t="s">
        <v>227</v>
      </c>
      <c r="G44" s="82" t="s">
        <v>228</v>
      </c>
      <c r="H44" s="81" t="s">
        <v>189</v>
      </c>
      <c r="I44" s="81" t="s">
        <v>38</v>
      </c>
      <c r="J44" s="83">
        <v>13945</v>
      </c>
      <c r="K44" s="84" t="str">
        <f>IF(OR(D44=0,L44&gt;0,P44=0,S44="NZ Stock",S44="Trade In",S44="OBO"),"",3155.87)</f>
        <v/>
      </c>
      <c r="L44" s="85">
        <v>3155.87</v>
      </c>
      <c r="M44" s="86" t="str">
        <f t="shared" si="2"/>
        <v/>
      </c>
      <c r="N44" s="87"/>
      <c r="O44" s="87"/>
      <c r="P44" s="88">
        <f t="shared" si="3"/>
        <v>10789.130000000001</v>
      </c>
      <c r="Q44" s="88"/>
      <c r="R44" s="88"/>
      <c r="S44" s="90" t="s">
        <v>188</v>
      </c>
      <c r="T44" s="91" t="s">
        <v>210</v>
      </c>
      <c r="U44" s="92">
        <v>45408</v>
      </c>
      <c r="V44" s="92">
        <v>45429</v>
      </c>
      <c r="W44" s="93"/>
      <c r="X44" s="94"/>
      <c r="Y44" s="45"/>
      <c r="Z44" s="45"/>
      <c r="AA44" s="45"/>
      <c r="AB44" s="45"/>
      <c r="AC44" s="45"/>
      <c r="AD44" s="45"/>
      <c r="AE44" s="45"/>
      <c r="AF44" s="45"/>
      <c r="AG44" s="45"/>
    </row>
    <row r="45" spans="1:33" ht="13.5" hidden="1" customHeight="1">
      <c r="A45" s="45" t="str">
        <f t="shared" si="5"/>
        <v>WF0RXXGCDRBY27611</v>
      </c>
      <c r="B45" s="78" t="str">
        <f t="shared" si="6"/>
        <v>NO</v>
      </c>
      <c r="C45" s="79">
        <v>45414</v>
      </c>
      <c r="D45" s="80"/>
      <c r="E45" s="81" t="s">
        <v>229</v>
      </c>
      <c r="F45" s="81" t="s">
        <v>230</v>
      </c>
      <c r="G45" s="82" t="s">
        <v>231</v>
      </c>
      <c r="H45" s="81" t="s">
        <v>232</v>
      </c>
      <c r="I45" s="81" t="s">
        <v>38</v>
      </c>
      <c r="J45" s="83">
        <v>8305.25</v>
      </c>
      <c r="K45" s="84" t="str">
        <f>IF(OR(D45=0,L45&gt;0,P45=0,S45="NZ Stock",S45="Trade In",S45="OBO"),"",2420.22)</f>
        <v/>
      </c>
      <c r="L45" s="85">
        <v>2420.2199999999998</v>
      </c>
      <c r="M45" s="86" t="str">
        <f t="shared" si="2"/>
        <v/>
      </c>
      <c r="N45" s="87"/>
      <c r="O45" s="87"/>
      <c r="P45" s="88">
        <f t="shared" si="3"/>
        <v>5885.0300000000007</v>
      </c>
      <c r="Q45" s="88"/>
      <c r="R45" s="88"/>
      <c r="S45" s="90" t="s">
        <v>188</v>
      </c>
      <c r="T45" s="91" t="s">
        <v>233</v>
      </c>
      <c r="U45" s="92">
        <v>45411</v>
      </c>
      <c r="V45" s="92">
        <v>45429</v>
      </c>
      <c r="W45" s="93"/>
      <c r="X45" s="94"/>
      <c r="Y45" s="45"/>
      <c r="Z45" s="45"/>
      <c r="AA45" s="45"/>
      <c r="AB45" s="45"/>
      <c r="AC45" s="45"/>
      <c r="AD45" s="45"/>
      <c r="AE45" s="45"/>
      <c r="AF45" s="45"/>
      <c r="AG45" s="45"/>
    </row>
    <row r="46" spans="1:33" ht="13.5" hidden="1" customHeight="1">
      <c r="A46" s="45" t="str">
        <f t="shared" si="5"/>
        <v>GJ6-006860</v>
      </c>
      <c r="B46" s="78" t="str">
        <f t="shared" si="6"/>
        <v>NO</v>
      </c>
      <c r="C46" s="79">
        <v>45414</v>
      </c>
      <c r="D46" s="80"/>
      <c r="E46" s="81" t="s">
        <v>234</v>
      </c>
      <c r="F46" s="81" t="s">
        <v>235</v>
      </c>
      <c r="G46" s="82" t="s">
        <v>236</v>
      </c>
      <c r="H46" s="81" t="s">
        <v>237</v>
      </c>
      <c r="I46" s="81" t="s">
        <v>38</v>
      </c>
      <c r="J46" s="83">
        <v>9095.2999999999993</v>
      </c>
      <c r="K46" s="84" t="str">
        <f>IF(OR(D46=0,L46&gt;0,P46=0,S46="NZ Stock",S46="Trade In",S46="OBO"),"",2523.26)</f>
        <v/>
      </c>
      <c r="L46" s="85">
        <v>2523.2600000000002</v>
      </c>
      <c r="M46" s="86" t="str">
        <f t="shared" si="2"/>
        <v/>
      </c>
      <c r="N46" s="87"/>
      <c r="O46" s="87"/>
      <c r="P46" s="88">
        <f t="shared" si="3"/>
        <v>6572.0399999999991</v>
      </c>
      <c r="Q46" s="88"/>
      <c r="R46" s="88"/>
      <c r="S46" s="90" t="s">
        <v>188</v>
      </c>
      <c r="T46" s="91" t="s">
        <v>233</v>
      </c>
      <c r="U46" s="92">
        <v>45411</v>
      </c>
      <c r="V46" s="92">
        <v>45429</v>
      </c>
      <c r="W46" s="93"/>
      <c r="X46" s="94"/>
      <c r="Y46" s="45"/>
      <c r="Z46" s="45"/>
      <c r="AA46" s="45"/>
      <c r="AB46" s="45"/>
      <c r="AC46" s="45"/>
      <c r="AD46" s="45"/>
      <c r="AE46" s="45"/>
      <c r="AF46" s="45"/>
      <c r="AG46" s="45"/>
    </row>
    <row r="47" spans="1:33" ht="13.5" hidden="1" customHeight="1">
      <c r="A47" s="45" t="str">
        <f t="shared" si="5"/>
        <v>WAUZZZ8K2EA134093</v>
      </c>
      <c r="B47" s="78" t="str">
        <f t="shared" si="6"/>
        <v>NO</v>
      </c>
      <c r="C47" s="79">
        <v>45436</v>
      </c>
      <c r="D47" s="80"/>
      <c r="E47" s="98" t="s">
        <v>238</v>
      </c>
      <c r="F47" s="98" t="s">
        <v>239</v>
      </c>
      <c r="G47" s="99" t="s">
        <v>240</v>
      </c>
      <c r="H47" s="98" t="s">
        <v>241</v>
      </c>
      <c r="I47" s="98" t="s">
        <v>38</v>
      </c>
      <c r="J47" s="83">
        <v>8435</v>
      </c>
      <c r="K47" s="100" t="str">
        <f>IF(OR(D47=0,L47&gt;0,P47=0,S47="NZ Stock",S47="Trade In",S47="OBO"),"",2437.17)</f>
        <v/>
      </c>
      <c r="L47" s="101">
        <v>2437.17</v>
      </c>
      <c r="M47" s="86" t="str">
        <f t="shared" si="2"/>
        <v/>
      </c>
      <c r="N47" s="89"/>
      <c r="O47" s="88"/>
      <c r="P47" s="88">
        <f t="shared" si="3"/>
        <v>5997.83</v>
      </c>
      <c r="Q47" s="88"/>
      <c r="R47" s="88"/>
      <c r="S47" s="102" t="s">
        <v>188</v>
      </c>
      <c r="T47" s="103" t="s">
        <v>242</v>
      </c>
      <c r="U47" s="104">
        <v>45427</v>
      </c>
      <c r="V47" s="104">
        <v>45455</v>
      </c>
      <c r="W47" s="105"/>
      <c r="X47" s="106"/>
      <c r="Y47" s="45"/>
      <c r="Z47" s="107"/>
      <c r="AA47" s="45"/>
      <c r="AB47" s="45"/>
      <c r="AC47" s="45"/>
      <c r="AD47" s="45"/>
      <c r="AE47" s="45"/>
      <c r="AF47" s="45"/>
      <c r="AG47" s="45"/>
    </row>
    <row r="48" spans="1:33" ht="13.5" hidden="1" customHeight="1">
      <c r="A48" s="45">
        <f t="shared" si="5"/>
        <v>0</v>
      </c>
      <c r="B48" s="78" t="str">
        <f t="shared" si="6"/>
        <v>NO</v>
      </c>
      <c r="C48" s="79"/>
      <c r="D48" s="80"/>
      <c r="E48" s="98" t="s">
        <v>243</v>
      </c>
      <c r="F48" s="98"/>
      <c r="G48" s="108"/>
      <c r="H48" s="98"/>
      <c r="I48" s="98" t="s">
        <v>38</v>
      </c>
      <c r="J48" s="83">
        <v>-138</v>
      </c>
      <c r="K48" s="100" t="str">
        <f>IF(OR(D48=0,L48&gt;0,P48=0,S48="NZ Stock",S48="Trade In",S48="OBO"),"",2800)</f>
        <v/>
      </c>
      <c r="L48" s="101"/>
      <c r="M48" s="86" t="str">
        <f t="shared" si="2"/>
        <v/>
      </c>
      <c r="N48" s="89"/>
      <c r="O48" s="88"/>
      <c r="P48" s="88">
        <f t="shared" si="3"/>
        <v>-138</v>
      </c>
      <c r="Q48" s="88"/>
      <c r="R48" s="88"/>
      <c r="S48" s="102"/>
      <c r="T48" s="103" t="s">
        <v>244</v>
      </c>
      <c r="U48" s="104"/>
      <c r="V48" s="104"/>
      <c r="W48" s="105" t="s">
        <v>245</v>
      </c>
      <c r="X48" s="106"/>
      <c r="Y48" s="45"/>
      <c r="Z48" s="107"/>
      <c r="AA48" s="45"/>
      <c r="AB48" s="45"/>
      <c r="AC48" s="45"/>
      <c r="AD48" s="45"/>
      <c r="AE48" s="45"/>
      <c r="AF48" s="45"/>
      <c r="AG48" s="45"/>
    </row>
    <row r="49" spans="1:33" ht="13.5" hidden="1" customHeight="1">
      <c r="A49" s="45" t="str">
        <f t="shared" si="5"/>
        <v>E11-739088</v>
      </c>
      <c r="B49" s="78" t="str">
        <f t="shared" si="6"/>
        <v>NO</v>
      </c>
      <c r="C49" s="79">
        <v>45456</v>
      </c>
      <c r="D49" s="80"/>
      <c r="E49" s="98" t="s">
        <v>246</v>
      </c>
      <c r="F49" s="98" t="s">
        <v>247</v>
      </c>
      <c r="G49" s="108" t="s">
        <v>98</v>
      </c>
      <c r="H49" s="98" t="s">
        <v>248</v>
      </c>
      <c r="I49" s="98" t="s">
        <v>38</v>
      </c>
      <c r="J49" s="83">
        <v>5000</v>
      </c>
      <c r="K49" s="100" t="str">
        <f>IF(OR(D49=0,L49&gt;0,P49=0,S49="NZ Stock",S49="Trade In",S49="OBO"),"",2800)</f>
        <v/>
      </c>
      <c r="L49" s="101"/>
      <c r="M49" s="86" t="str">
        <f t="shared" si="2"/>
        <v/>
      </c>
      <c r="N49" s="89"/>
      <c r="O49" s="88"/>
      <c r="P49" s="88">
        <f t="shared" si="3"/>
        <v>5000</v>
      </c>
      <c r="Q49" s="88"/>
      <c r="R49" s="88"/>
      <c r="S49" s="102" t="s">
        <v>249</v>
      </c>
      <c r="T49" s="103" t="s">
        <v>249</v>
      </c>
      <c r="U49" s="104"/>
      <c r="V49" s="104"/>
      <c r="W49" s="105"/>
      <c r="X49" s="106"/>
      <c r="Y49" s="45"/>
      <c r="Z49" s="107"/>
      <c r="AA49" s="45"/>
      <c r="AB49" s="45"/>
      <c r="AC49" s="45"/>
      <c r="AD49" s="45"/>
      <c r="AE49" s="45"/>
      <c r="AF49" s="45"/>
      <c r="AG49" s="45"/>
    </row>
    <row r="50" spans="1:33" ht="13.5" hidden="1" customHeight="1">
      <c r="A50" s="45" t="str">
        <f t="shared" si="5"/>
        <v>TSMEXB32S00801682 </v>
      </c>
      <c r="B50" s="78" t="str">
        <f t="shared" si="6"/>
        <v>NO</v>
      </c>
      <c r="C50" s="79">
        <v>45463</v>
      </c>
      <c r="D50" s="80"/>
      <c r="E50" s="98" t="s">
        <v>250</v>
      </c>
      <c r="F50" s="98" t="s">
        <v>251</v>
      </c>
      <c r="G50" s="99" t="s">
        <v>252</v>
      </c>
      <c r="H50" s="98" t="s">
        <v>253</v>
      </c>
      <c r="I50" s="98" t="s">
        <v>38</v>
      </c>
      <c r="J50" s="83">
        <v>6000</v>
      </c>
      <c r="K50" s="100" t="str">
        <f>IF(OR(D50=0,L50&gt;0,P50=0,S50="NZ Stock",S50="Trade In",S50="OBO"),"",2800)</f>
        <v/>
      </c>
      <c r="L50" s="101"/>
      <c r="M50" s="86" t="str">
        <f t="shared" si="2"/>
        <v/>
      </c>
      <c r="N50" s="89"/>
      <c r="O50" s="88"/>
      <c r="P50" s="88">
        <f t="shared" si="3"/>
        <v>6000</v>
      </c>
      <c r="Q50" s="88"/>
      <c r="R50" s="88"/>
      <c r="S50" s="102" t="s">
        <v>39</v>
      </c>
      <c r="T50" s="103" t="s">
        <v>178</v>
      </c>
      <c r="U50" s="104"/>
      <c r="V50" s="104"/>
      <c r="W50" s="105"/>
      <c r="X50" s="106"/>
      <c r="Y50" s="45"/>
      <c r="Z50" s="107"/>
      <c r="AA50" s="45"/>
      <c r="AB50" s="45"/>
      <c r="AC50" s="45"/>
      <c r="AD50" s="45"/>
      <c r="AE50" s="45"/>
      <c r="AF50" s="45"/>
      <c r="AG50" s="45"/>
    </row>
    <row r="51" spans="1:33" ht="13.5" hidden="1" customHeight="1">
      <c r="A51" s="45" t="str">
        <f t="shared" si="5"/>
        <v>GE6-1132558</v>
      </c>
      <c r="B51" s="78" t="str">
        <f t="shared" si="6"/>
        <v>NO</v>
      </c>
      <c r="C51" s="79">
        <v>45464</v>
      </c>
      <c r="D51" s="80"/>
      <c r="E51" s="98" t="s">
        <v>254</v>
      </c>
      <c r="F51" s="98" t="s">
        <v>255</v>
      </c>
      <c r="G51" s="108" t="s">
        <v>98</v>
      </c>
      <c r="H51" s="98" t="s">
        <v>256</v>
      </c>
      <c r="I51" s="98" t="s">
        <v>38</v>
      </c>
      <c r="J51" s="83">
        <v>6000</v>
      </c>
      <c r="K51" s="100" t="str">
        <f>IF(OR(D51=0,L51&gt;0,P51=0,S51="NZ Stock",S51="Trade In",S51="OBO"),"",2800)</f>
        <v/>
      </c>
      <c r="L51" s="101"/>
      <c r="M51" s="86" t="str">
        <f t="shared" si="2"/>
        <v/>
      </c>
      <c r="N51" s="89"/>
      <c r="O51" s="88"/>
      <c r="P51" s="88">
        <f t="shared" si="3"/>
        <v>6000</v>
      </c>
      <c r="Q51" s="88"/>
      <c r="R51" s="88"/>
      <c r="S51" s="102" t="s">
        <v>257</v>
      </c>
      <c r="T51" s="103" t="s">
        <v>187</v>
      </c>
      <c r="U51" s="104"/>
      <c r="V51" s="104"/>
      <c r="W51" s="105"/>
      <c r="X51" s="106"/>
      <c r="Y51" s="45"/>
      <c r="Z51" s="107"/>
      <c r="AA51" s="45"/>
      <c r="AB51" s="45"/>
      <c r="AC51" s="45"/>
      <c r="AD51" s="45"/>
      <c r="AE51" s="45"/>
      <c r="AF51" s="45"/>
      <c r="AG51" s="45"/>
    </row>
    <row r="52" spans="1:33" ht="13.5" hidden="1" customHeight="1">
      <c r="A52" s="45" t="str">
        <f t="shared" si="5"/>
        <v>KE2FW-121396</v>
      </c>
      <c r="B52" s="78" t="str">
        <f t="shared" si="6"/>
        <v>NO</v>
      </c>
      <c r="C52" s="79">
        <v>45477</v>
      </c>
      <c r="D52" s="80"/>
      <c r="E52" s="98" t="s">
        <v>258</v>
      </c>
      <c r="F52" s="98" t="s">
        <v>259</v>
      </c>
      <c r="G52" s="99" t="s">
        <v>260</v>
      </c>
      <c r="H52" s="98" t="s">
        <v>261</v>
      </c>
      <c r="I52" s="98" t="s">
        <v>38</v>
      </c>
      <c r="J52" s="83">
        <v>9000</v>
      </c>
      <c r="K52" s="100" t="str">
        <f>IF(OR(D52=0,L52&gt;0,P52=0,S52="NZ Stock",S52="Trade In",S52="OBO"),"",2800)</f>
        <v/>
      </c>
      <c r="L52" s="101"/>
      <c r="M52" s="86" t="str">
        <f t="shared" si="2"/>
        <v/>
      </c>
      <c r="N52" s="89"/>
      <c r="O52" s="88"/>
      <c r="P52" s="88">
        <f t="shared" si="3"/>
        <v>9000</v>
      </c>
      <c r="Q52" s="88"/>
      <c r="R52" s="88"/>
      <c r="S52" s="102" t="s">
        <v>77</v>
      </c>
      <c r="T52" s="103" t="s">
        <v>262</v>
      </c>
      <c r="U52" s="104"/>
      <c r="V52" s="104"/>
      <c r="W52" s="105"/>
      <c r="X52" s="106"/>
      <c r="Y52" s="45"/>
      <c r="Z52" s="107"/>
      <c r="AA52" s="45"/>
      <c r="AB52" s="45"/>
      <c r="AC52" s="45"/>
      <c r="AD52" s="45"/>
      <c r="AE52" s="45"/>
      <c r="AF52" s="45"/>
      <c r="AG52" s="45"/>
    </row>
    <row r="53" spans="1:33" ht="13.5" hidden="1" customHeight="1">
      <c r="A53" s="45" t="str">
        <f t="shared" si="5"/>
        <v>WDD2452322J304638</v>
      </c>
      <c r="B53" s="78" t="str">
        <f t="shared" si="6"/>
        <v>NO</v>
      </c>
      <c r="C53" s="79">
        <v>45477</v>
      </c>
      <c r="D53" s="80"/>
      <c r="E53" s="98" t="s">
        <v>263</v>
      </c>
      <c r="F53" s="98" t="s">
        <v>264</v>
      </c>
      <c r="G53" s="99" t="s">
        <v>265</v>
      </c>
      <c r="H53" s="98" t="s">
        <v>266</v>
      </c>
      <c r="I53" s="98" t="s">
        <v>38</v>
      </c>
      <c r="J53" s="83">
        <v>5000</v>
      </c>
      <c r="K53" s="100" t="str">
        <f>IF(OR(D53=0,L53&gt;0,P53=0,S53="NZ Stock",S53="Trade In",S53="OBO"),"",2800)</f>
        <v/>
      </c>
      <c r="L53" s="101"/>
      <c r="M53" s="86" t="str">
        <f t="shared" si="2"/>
        <v/>
      </c>
      <c r="N53" s="89"/>
      <c r="O53" s="88"/>
      <c r="P53" s="88">
        <f t="shared" si="3"/>
        <v>5000</v>
      </c>
      <c r="Q53" s="88"/>
      <c r="R53" s="88"/>
      <c r="S53" s="102" t="s">
        <v>77</v>
      </c>
      <c r="T53" s="103" t="s">
        <v>267</v>
      </c>
      <c r="U53" s="104"/>
      <c r="V53" s="104"/>
      <c r="W53" s="105"/>
      <c r="X53" s="106"/>
      <c r="Y53" s="45"/>
      <c r="Z53" s="107"/>
      <c r="AA53" s="45"/>
      <c r="AB53" s="45"/>
      <c r="AC53" s="45"/>
      <c r="AD53" s="45"/>
      <c r="AE53" s="45"/>
      <c r="AF53" s="45"/>
      <c r="AG53" s="45"/>
    </row>
    <row r="54" spans="1:33" ht="13.5" hidden="1" customHeight="1">
      <c r="A54" s="45" t="str">
        <f t="shared" si="5"/>
        <v>NCP120-2048986</v>
      </c>
      <c r="B54" s="78" t="str">
        <f t="shared" si="6"/>
        <v>NO</v>
      </c>
      <c r="C54" s="79">
        <v>45477</v>
      </c>
      <c r="D54" s="80"/>
      <c r="E54" s="98" t="s">
        <v>268</v>
      </c>
      <c r="F54" s="98" t="s">
        <v>269</v>
      </c>
      <c r="G54" s="99" t="s">
        <v>270</v>
      </c>
      <c r="H54" s="98" t="s">
        <v>271</v>
      </c>
      <c r="I54" s="98" t="s">
        <v>38</v>
      </c>
      <c r="J54" s="83">
        <v>8000</v>
      </c>
      <c r="K54" s="100" t="str">
        <f>IF(OR(D54=0,L54&gt;0,P54=0,S54="NZ Stock",S54="Trade In",S54="OBO"),"",2800)</f>
        <v/>
      </c>
      <c r="L54" s="101"/>
      <c r="M54" s="86" t="str">
        <f t="shared" si="2"/>
        <v/>
      </c>
      <c r="N54" s="89"/>
      <c r="O54" s="88"/>
      <c r="P54" s="88">
        <f t="shared" si="3"/>
        <v>8000</v>
      </c>
      <c r="Q54" s="88"/>
      <c r="R54" s="88"/>
      <c r="S54" s="102" t="s">
        <v>39</v>
      </c>
      <c r="T54" s="103" t="s">
        <v>272</v>
      </c>
      <c r="U54" s="104"/>
      <c r="V54" s="104"/>
      <c r="W54" s="105"/>
      <c r="X54" s="106"/>
      <c r="Y54" s="45"/>
      <c r="Z54" s="107"/>
      <c r="AA54" s="45"/>
      <c r="AB54" s="45"/>
      <c r="AC54" s="45"/>
      <c r="AD54" s="45"/>
      <c r="AE54" s="45"/>
      <c r="AF54" s="45"/>
      <c r="AG54" s="45"/>
    </row>
    <row r="55" spans="1:33" ht="13.5" hidden="1" customHeight="1">
      <c r="A55" s="45" t="str">
        <f t="shared" si="5"/>
        <v>GJ2FW-200218</v>
      </c>
      <c r="B55" s="78" t="str">
        <f t="shared" si="6"/>
        <v>NO</v>
      </c>
      <c r="C55" s="79">
        <v>45477</v>
      </c>
      <c r="D55" s="80"/>
      <c r="E55" s="98" t="s">
        <v>273</v>
      </c>
      <c r="F55" s="98" t="s">
        <v>274</v>
      </c>
      <c r="G55" s="99" t="s">
        <v>275</v>
      </c>
      <c r="H55" s="98" t="s">
        <v>276</v>
      </c>
      <c r="I55" s="98" t="s">
        <v>38</v>
      </c>
      <c r="J55" s="83">
        <v>9000</v>
      </c>
      <c r="K55" s="100" t="str">
        <f>IF(OR(D55=0,L55&gt;0,P55=0,S55="NZ Stock",S55="Trade In",S55="OBO"),"",2800)</f>
        <v/>
      </c>
      <c r="L55" s="101"/>
      <c r="M55" s="86" t="str">
        <f t="shared" si="2"/>
        <v/>
      </c>
      <c r="N55" s="89"/>
      <c r="O55" s="88"/>
      <c r="P55" s="88">
        <f t="shared" si="3"/>
        <v>9000</v>
      </c>
      <c r="Q55" s="88"/>
      <c r="R55" s="88"/>
      <c r="S55" s="102" t="s">
        <v>187</v>
      </c>
      <c r="T55" s="103" t="s">
        <v>187</v>
      </c>
      <c r="U55" s="104"/>
      <c r="V55" s="104"/>
      <c r="W55" s="105"/>
      <c r="X55" s="106"/>
      <c r="Y55" s="45"/>
      <c r="Z55" s="107"/>
      <c r="AA55" s="45"/>
      <c r="AB55" s="45"/>
      <c r="AC55" s="45"/>
      <c r="AD55" s="45"/>
      <c r="AE55" s="45"/>
      <c r="AF55" s="45"/>
      <c r="AG55" s="45"/>
    </row>
    <row r="56" spans="1:33" ht="13.5" hidden="1" customHeight="1">
      <c r="A56" s="45" t="str">
        <f t="shared" si="5"/>
        <v>KEEFW-104947</v>
      </c>
      <c r="B56" s="78" t="str">
        <f t="shared" si="6"/>
        <v>NO</v>
      </c>
      <c r="C56" s="79">
        <v>45477</v>
      </c>
      <c r="D56" s="80"/>
      <c r="E56" s="98" t="s">
        <v>277</v>
      </c>
      <c r="F56" s="98" t="s">
        <v>278</v>
      </c>
      <c r="G56" s="99" t="s">
        <v>279</v>
      </c>
      <c r="H56" s="98" t="s">
        <v>280</v>
      </c>
      <c r="I56" s="98" t="s">
        <v>38</v>
      </c>
      <c r="J56" s="83">
        <v>13000</v>
      </c>
      <c r="K56" s="100" t="str">
        <f>IF(OR(D56=0,L56&gt;0,P56=0,S56="NZ Stock",S56="Trade In",S56="OBO"),"",2800)</f>
        <v/>
      </c>
      <c r="L56" s="101"/>
      <c r="M56" s="86" t="str">
        <f t="shared" si="2"/>
        <v/>
      </c>
      <c r="N56" s="89"/>
      <c r="O56" s="88"/>
      <c r="P56" s="88">
        <f t="shared" si="3"/>
        <v>13000</v>
      </c>
      <c r="Q56" s="88"/>
      <c r="R56" s="88"/>
      <c r="S56" s="102" t="s">
        <v>39</v>
      </c>
      <c r="T56" s="103" t="s">
        <v>281</v>
      </c>
      <c r="U56" s="104"/>
      <c r="V56" s="104"/>
      <c r="W56" s="105"/>
      <c r="X56" s="106"/>
      <c r="Y56" s="45"/>
      <c r="Z56" s="107"/>
      <c r="AA56" s="45"/>
      <c r="AB56" s="45"/>
      <c r="AC56" s="45"/>
      <c r="AD56" s="45"/>
      <c r="AE56" s="45"/>
      <c r="AF56" s="45"/>
      <c r="AG56" s="45"/>
    </row>
    <row r="57" spans="1:33" ht="13.5" hidden="1" customHeight="1">
      <c r="A57" s="45" t="str">
        <f t="shared" si="5"/>
        <v>TE52-036190</v>
      </c>
      <c r="B57" s="78" t="str">
        <f t="shared" si="6"/>
        <v>NO</v>
      </c>
      <c r="C57" s="79">
        <v>45484</v>
      </c>
      <c r="D57" s="80"/>
      <c r="E57" s="98" t="s">
        <v>282</v>
      </c>
      <c r="F57" s="98" t="s">
        <v>283</v>
      </c>
      <c r="G57" s="99" t="s">
        <v>284</v>
      </c>
      <c r="H57" s="98" t="s">
        <v>285</v>
      </c>
      <c r="I57" s="98" t="s">
        <v>38</v>
      </c>
      <c r="J57" s="83">
        <v>11000</v>
      </c>
      <c r="K57" s="100" t="str">
        <f>IF(OR(D57=0,L57&gt;0,P57=0,S57="NZ Stock",S57="Trade In",S57="OBO"),"",2800)</f>
        <v/>
      </c>
      <c r="L57" s="101"/>
      <c r="M57" s="86" t="str">
        <f t="shared" si="2"/>
        <v/>
      </c>
      <c r="N57" s="89"/>
      <c r="O57" s="88"/>
      <c r="P57" s="88">
        <f t="shared" si="3"/>
        <v>11000</v>
      </c>
      <c r="Q57" s="88"/>
      <c r="R57" s="88"/>
      <c r="S57" s="102" t="s">
        <v>39</v>
      </c>
      <c r="T57" s="103" t="s">
        <v>286</v>
      </c>
      <c r="U57" s="104"/>
      <c r="V57" s="104"/>
      <c r="W57" s="105"/>
      <c r="X57" s="106"/>
      <c r="Y57" s="45"/>
      <c r="Z57" s="107"/>
      <c r="AA57" s="45"/>
      <c r="AB57" s="45"/>
      <c r="AC57" s="45"/>
      <c r="AD57" s="45"/>
      <c r="AE57" s="45"/>
      <c r="AF57" s="45"/>
      <c r="AG57" s="45"/>
    </row>
    <row r="58" spans="1:33" ht="13.5" hidden="1" customHeight="1">
      <c r="A58" s="45" t="str">
        <f t="shared" si="5"/>
        <v>WAUZZZ8U1ER145377</v>
      </c>
      <c r="B58" s="78" t="str">
        <f t="shared" si="6"/>
        <v>NO</v>
      </c>
      <c r="C58" s="79">
        <v>45484</v>
      </c>
      <c r="D58" s="80"/>
      <c r="E58" s="98" t="s">
        <v>287</v>
      </c>
      <c r="F58" s="98" t="s">
        <v>288</v>
      </c>
      <c r="G58" s="108"/>
      <c r="H58" s="98" t="s">
        <v>289</v>
      </c>
      <c r="I58" s="98" t="s">
        <v>38</v>
      </c>
      <c r="J58" s="83">
        <v>11000</v>
      </c>
      <c r="K58" s="100" t="str">
        <f>IF(OR(D58=0,L58&gt;0,P58=0,S58="NZ Stock",S58="Trade In",S58="OBO"),"",2800)</f>
        <v/>
      </c>
      <c r="L58" s="101"/>
      <c r="M58" s="86" t="str">
        <f t="shared" si="2"/>
        <v/>
      </c>
      <c r="N58" s="89"/>
      <c r="O58" s="88"/>
      <c r="P58" s="88">
        <f t="shared" si="3"/>
        <v>11000</v>
      </c>
      <c r="Q58" s="88"/>
      <c r="R58" s="88"/>
      <c r="S58" s="102" t="s">
        <v>39</v>
      </c>
      <c r="T58" s="103" t="s">
        <v>290</v>
      </c>
      <c r="U58" s="104"/>
      <c r="V58" s="104"/>
      <c r="W58" s="105"/>
      <c r="X58" s="106"/>
      <c r="Y58" s="45"/>
      <c r="Z58" s="107"/>
      <c r="AA58" s="45"/>
      <c r="AB58" s="45"/>
      <c r="AC58" s="45"/>
      <c r="AD58" s="45"/>
      <c r="AE58" s="45"/>
      <c r="AF58" s="45"/>
      <c r="AG58" s="45"/>
    </row>
    <row r="59" spans="1:33" ht="13.5" hidden="1" customHeight="1">
      <c r="A59" s="45" t="str">
        <f t="shared" si="5"/>
        <v>BLFFP-101304</v>
      </c>
      <c r="B59" s="78" t="str">
        <f t="shared" si="6"/>
        <v>NO</v>
      </c>
      <c r="C59" s="79">
        <v>45484</v>
      </c>
      <c r="D59" s="80"/>
      <c r="E59" s="98" t="s">
        <v>291</v>
      </c>
      <c r="F59" s="98" t="s">
        <v>292</v>
      </c>
      <c r="G59" s="99" t="s">
        <v>293</v>
      </c>
      <c r="H59" s="98" t="s">
        <v>294</v>
      </c>
      <c r="I59" s="98" t="s">
        <v>38</v>
      </c>
      <c r="J59" s="83">
        <v>7000</v>
      </c>
      <c r="K59" s="100" t="str">
        <f>IF(OR(D59=0,L59&gt;0,P59=0,S59="NZ Stock",S59="Trade In",S59="OBO"),"",2800)</f>
        <v/>
      </c>
      <c r="L59" s="101"/>
      <c r="M59" s="86" t="str">
        <f t="shared" si="2"/>
        <v/>
      </c>
      <c r="N59" s="89"/>
      <c r="O59" s="88"/>
      <c r="P59" s="88">
        <f t="shared" si="3"/>
        <v>7000</v>
      </c>
      <c r="Q59" s="88"/>
      <c r="R59" s="88"/>
      <c r="S59" s="102" t="s">
        <v>39</v>
      </c>
      <c r="T59" s="103" t="s">
        <v>295</v>
      </c>
      <c r="U59" s="104"/>
      <c r="V59" s="104"/>
      <c r="W59" s="105"/>
      <c r="X59" s="106"/>
      <c r="Y59" s="45"/>
      <c r="Z59" s="107"/>
      <c r="AA59" s="45"/>
      <c r="AB59" s="45"/>
      <c r="AC59" s="45"/>
      <c r="AD59" s="45"/>
      <c r="AE59" s="45"/>
      <c r="AF59" s="45"/>
      <c r="AG59" s="45"/>
    </row>
    <row r="60" spans="1:33" ht="13.5" hidden="1" customHeight="1">
      <c r="A60" s="45" t="str">
        <f t="shared" si="5"/>
        <v>QNC21-0113716</v>
      </c>
      <c r="B60" s="78" t="str">
        <f t="shared" si="6"/>
        <v>NO</v>
      </c>
      <c r="C60" s="79">
        <v>45484</v>
      </c>
      <c r="D60" s="80"/>
      <c r="E60" s="98" t="s">
        <v>296</v>
      </c>
      <c r="F60" s="98" t="s">
        <v>297</v>
      </c>
      <c r="G60" s="99" t="s">
        <v>298</v>
      </c>
      <c r="H60" s="98" t="s">
        <v>299</v>
      </c>
      <c r="I60" s="98" t="s">
        <v>38</v>
      </c>
      <c r="J60" s="83">
        <v>7000</v>
      </c>
      <c r="K60" s="100" t="str">
        <f>IF(OR(D60=0,L60&gt;0,P60=0,S60="NZ Stock",S60="Trade In",S60="OBO"),"",2800)</f>
        <v/>
      </c>
      <c r="L60" s="101"/>
      <c r="M60" s="86" t="str">
        <f t="shared" si="2"/>
        <v/>
      </c>
      <c r="N60" s="89"/>
      <c r="O60" s="88"/>
      <c r="P60" s="88">
        <f t="shared" si="3"/>
        <v>7000</v>
      </c>
      <c r="Q60" s="88"/>
      <c r="R60" s="88"/>
      <c r="S60" s="102" t="s">
        <v>39</v>
      </c>
      <c r="T60" s="103" t="s">
        <v>300</v>
      </c>
      <c r="U60" s="104"/>
      <c r="V60" s="104"/>
      <c r="W60" s="105"/>
      <c r="X60" s="106"/>
      <c r="Y60" s="45"/>
      <c r="Z60" s="107"/>
      <c r="AA60" s="45"/>
      <c r="AB60" s="45"/>
      <c r="AC60" s="45"/>
      <c r="AD60" s="45"/>
      <c r="AE60" s="45"/>
      <c r="AF60" s="45"/>
      <c r="AG60" s="45"/>
    </row>
    <row r="61" spans="1:33" ht="13.5" hidden="1" customHeight="1">
      <c r="A61" s="45" t="str">
        <f t="shared" si="5"/>
        <v>DJ3FS-104128</v>
      </c>
      <c r="B61" s="78" t="str">
        <f t="shared" si="6"/>
        <v>NO</v>
      </c>
      <c r="C61" s="79">
        <v>45484</v>
      </c>
      <c r="D61" s="80"/>
      <c r="E61" s="98" t="s">
        <v>301</v>
      </c>
      <c r="F61" s="98" t="s">
        <v>302</v>
      </c>
      <c r="G61" s="99" t="s">
        <v>303</v>
      </c>
      <c r="H61" s="98" t="s">
        <v>304</v>
      </c>
      <c r="I61" s="98" t="s">
        <v>38</v>
      </c>
      <c r="J61" s="83">
        <v>9000</v>
      </c>
      <c r="K61" s="100" t="str">
        <f>IF(OR(D61=0,L61&gt;0,P61=0,S61="NZ Stock",S61="Trade In",S61="OBO"),"",2800)</f>
        <v/>
      </c>
      <c r="L61" s="101"/>
      <c r="M61" s="86" t="str">
        <f t="shared" si="2"/>
        <v/>
      </c>
      <c r="N61" s="89"/>
      <c r="O61" s="88"/>
      <c r="P61" s="88">
        <f t="shared" si="3"/>
        <v>9000</v>
      </c>
      <c r="Q61" s="88"/>
      <c r="R61" s="88"/>
      <c r="S61" s="102" t="s">
        <v>39</v>
      </c>
      <c r="T61" s="103" t="s">
        <v>305</v>
      </c>
      <c r="U61" s="104"/>
      <c r="V61" s="104"/>
      <c r="W61" s="105"/>
      <c r="X61" s="106"/>
      <c r="Y61" s="45"/>
      <c r="Z61" s="107"/>
      <c r="AA61" s="45"/>
      <c r="AB61" s="45"/>
      <c r="AC61" s="45"/>
      <c r="AD61" s="45"/>
      <c r="AE61" s="45"/>
      <c r="AF61" s="45"/>
      <c r="AG61" s="45"/>
    </row>
    <row r="62" spans="1:33" ht="13.5" hidden="1" customHeight="1">
      <c r="A62" s="45" t="str">
        <f t="shared" si="5"/>
        <v>WMWSV32070T150109</v>
      </c>
      <c r="B62" s="78" t="str">
        <f t="shared" si="6"/>
        <v>NO</v>
      </c>
      <c r="C62" s="79">
        <v>45484</v>
      </c>
      <c r="D62" s="80"/>
      <c r="E62" s="98" t="s">
        <v>306</v>
      </c>
      <c r="F62" s="98" t="s">
        <v>307</v>
      </c>
      <c r="G62" s="99" t="s">
        <v>308</v>
      </c>
      <c r="H62" s="98" t="s">
        <v>309</v>
      </c>
      <c r="I62" s="98" t="s">
        <v>38</v>
      </c>
      <c r="J62" s="83">
        <v>8000</v>
      </c>
      <c r="K62" s="100" t="str">
        <f>IF(OR(D62=0,L62&gt;0,P62=0,S62="NZ Stock",S62="Trade In",S62="OBO"),"",2800)</f>
        <v/>
      </c>
      <c r="L62" s="101"/>
      <c r="M62" s="86" t="str">
        <f t="shared" si="2"/>
        <v/>
      </c>
      <c r="N62" s="89"/>
      <c r="O62" s="88"/>
      <c r="P62" s="88">
        <f t="shared" si="3"/>
        <v>8000</v>
      </c>
      <c r="Q62" s="88"/>
      <c r="R62" s="88"/>
      <c r="S62" s="102" t="s">
        <v>77</v>
      </c>
      <c r="T62" s="103" t="s">
        <v>310</v>
      </c>
      <c r="U62" s="104"/>
      <c r="V62" s="104"/>
      <c r="W62" s="105"/>
      <c r="X62" s="106"/>
      <c r="Y62" s="45"/>
      <c r="Z62" s="107"/>
      <c r="AA62" s="45"/>
      <c r="AB62" s="45"/>
      <c r="AC62" s="45"/>
      <c r="AD62" s="45"/>
      <c r="AE62" s="45"/>
      <c r="AF62" s="45"/>
      <c r="AG62" s="45"/>
    </row>
    <row r="63" spans="1:33" ht="13.5" hidden="1" customHeight="1">
      <c r="A63" s="45" t="str">
        <f t="shared" si="5"/>
        <v>ZE2-1143435</v>
      </c>
      <c r="B63" s="78" t="str">
        <f t="shared" si="6"/>
        <v>NO</v>
      </c>
      <c r="C63" s="79">
        <v>45484</v>
      </c>
      <c r="D63" s="80"/>
      <c r="E63" s="98" t="s">
        <v>311</v>
      </c>
      <c r="F63" s="98" t="s">
        <v>312</v>
      </c>
      <c r="G63" s="99" t="s">
        <v>313</v>
      </c>
      <c r="H63" s="98" t="s">
        <v>314</v>
      </c>
      <c r="I63" s="98" t="s">
        <v>38</v>
      </c>
      <c r="J63" s="83">
        <v>6000</v>
      </c>
      <c r="K63" s="100" t="str">
        <f>IF(OR(D63=0,L63&gt;0,P63=0,S63="NZ Stock",S63="Trade In",S63="OBO"),"",2800)</f>
        <v/>
      </c>
      <c r="L63" s="101"/>
      <c r="M63" s="86" t="str">
        <f t="shared" si="2"/>
        <v/>
      </c>
      <c r="N63" s="89"/>
      <c r="O63" s="88"/>
      <c r="P63" s="88">
        <f t="shared" si="3"/>
        <v>6000</v>
      </c>
      <c r="Q63" s="88"/>
      <c r="R63" s="88"/>
      <c r="S63" s="102" t="s">
        <v>39</v>
      </c>
      <c r="T63" s="103" t="s">
        <v>315</v>
      </c>
      <c r="U63" s="104"/>
      <c r="V63" s="104"/>
      <c r="W63" s="105"/>
      <c r="X63" s="106"/>
      <c r="Y63" s="45"/>
      <c r="Z63" s="107"/>
      <c r="AA63" s="45"/>
      <c r="AB63" s="45"/>
      <c r="AC63" s="45"/>
      <c r="AD63" s="45"/>
      <c r="AE63" s="45"/>
      <c r="AF63" s="45"/>
      <c r="AG63" s="45"/>
    </row>
    <row r="64" spans="1:33" ht="13.5" hidden="1" customHeight="1">
      <c r="A64" s="45" t="str">
        <f t="shared" si="5"/>
        <v>NHP10-6178008</v>
      </c>
      <c r="B64" s="78" t="str">
        <f t="shared" si="6"/>
        <v>NO</v>
      </c>
      <c r="C64" s="79">
        <v>45484</v>
      </c>
      <c r="D64" s="80"/>
      <c r="E64" s="98" t="s">
        <v>316</v>
      </c>
      <c r="F64" s="98" t="s">
        <v>317</v>
      </c>
      <c r="G64" s="99" t="s">
        <v>318</v>
      </c>
      <c r="H64" s="98" t="s">
        <v>319</v>
      </c>
      <c r="I64" s="98" t="s">
        <v>38</v>
      </c>
      <c r="J64" s="83">
        <v>8000</v>
      </c>
      <c r="K64" s="100" t="str">
        <f>IF(OR(D64=0,L64&gt;0,P64=0,S64="NZ Stock",S64="Trade In",S64="OBO"),"",2800)</f>
        <v/>
      </c>
      <c r="L64" s="101"/>
      <c r="M64" s="86" t="str">
        <f t="shared" si="2"/>
        <v/>
      </c>
      <c r="N64" s="89"/>
      <c r="O64" s="88"/>
      <c r="P64" s="88">
        <f t="shared" si="3"/>
        <v>8000</v>
      </c>
      <c r="Q64" s="88"/>
      <c r="R64" s="88"/>
      <c r="S64" s="102" t="s">
        <v>39</v>
      </c>
      <c r="T64" s="103" t="s">
        <v>295</v>
      </c>
      <c r="U64" s="104"/>
      <c r="V64" s="104"/>
      <c r="W64" s="105"/>
      <c r="X64" s="106"/>
      <c r="Y64" s="45"/>
      <c r="Z64" s="107"/>
      <c r="AA64" s="45"/>
      <c r="AB64" s="45"/>
      <c r="AC64" s="45"/>
      <c r="AD64" s="45"/>
      <c r="AE64" s="45"/>
      <c r="AF64" s="45"/>
      <c r="AG64" s="45"/>
    </row>
    <row r="65" spans="1:33" ht="13.5" hidden="1" customHeight="1">
      <c r="A65" s="45" t="str">
        <f t="shared" si="5"/>
        <v>GP5-3211045</v>
      </c>
      <c r="B65" s="78" t="str">
        <f t="shared" si="6"/>
        <v>NO</v>
      </c>
      <c r="C65" s="79">
        <v>45484</v>
      </c>
      <c r="D65" s="80"/>
      <c r="E65" s="98" t="s">
        <v>320</v>
      </c>
      <c r="F65" s="98" t="s">
        <v>321</v>
      </c>
      <c r="G65" s="99" t="s">
        <v>322</v>
      </c>
      <c r="H65" s="98" t="s">
        <v>323</v>
      </c>
      <c r="I65" s="98" t="s">
        <v>38</v>
      </c>
      <c r="J65" s="83">
        <v>11000</v>
      </c>
      <c r="K65" s="100" t="str">
        <f>IF(OR(D65=0,L65&gt;0,P65=0,S65="NZ Stock",S65="Trade In",S65="OBO"),"",2800)</f>
        <v/>
      </c>
      <c r="L65" s="101"/>
      <c r="M65" s="86" t="str">
        <f t="shared" si="2"/>
        <v/>
      </c>
      <c r="N65" s="89"/>
      <c r="O65" s="88"/>
      <c r="P65" s="88">
        <f t="shared" si="3"/>
        <v>11000</v>
      </c>
      <c r="Q65" s="88"/>
      <c r="R65" s="88"/>
      <c r="S65" s="102" t="s">
        <v>39</v>
      </c>
      <c r="T65" s="103" t="s">
        <v>324</v>
      </c>
      <c r="U65" s="104"/>
      <c r="V65" s="104"/>
      <c r="W65" s="105"/>
      <c r="X65" s="106"/>
      <c r="Y65" s="45"/>
      <c r="Z65" s="107"/>
      <c r="AA65" s="45"/>
      <c r="AB65" s="45"/>
      <c r="AC65" s="45"/>
      <c r="AD65" s="45"/>
      <c r="AE65" s="45"/>
      <c r="AF65" s="45"/>
      <c r="AG65" s="45"/>
    </row>
    <row r="66" spans="1:33" ht="13.5" hidden="1" customHeight="1">
      <c r="A66" s="45" t="str">
        <f t="shared" si="5"/>
        <v>SHJ-025030</v>
      </c>
      <c r="B66" s="78" t="str">
        <f t="shared" si="6"/>
        <v>NO</v>
      </c>
      <c r="C66" s="79">
        <v>45484</v>
      </c>
      <c r="D66" s="80"/>
      <c r="E66" s="98" t="s">
        <v>325</v>
      </c>
      <c r="F66" s="98" t="s">
        <v>326</v>
      </c>
      <c r="G66" s="99" t="s">
        <v>327</v>
      </c>
      <c r="H66" s="98" t="s">
        <v>328</v>
      </c>
      <c r="I66" s="98" t="s">
        <v>38</v>
      </c>
      <c r="J66" s="83">
        <v>9000</v>
      </c>
      <c r="K66" s="100" t="str">
        <f>IF(OR(D66=0,L66&gt;0,P66=0,S66="NZ Stock",S66="Trade In",S66="OBO"),"",2800)</f>
        <v/>
      </c>
      <c r="L66" s="101"/>
      <c r="M66" s="86" t="str">
        <f t="shared" si="2"/>
        <v/>
      </c>
      <c r="N66" s="89"/>
      <c r="O66" s="88"/>
      <c r="P66" s="88">
        <f t="shared" si="3"/>
        <v>9000</v>
      </c>
      <c r="Q66" s="88"/>
      <c r="R66" s="88"/>
      <c r="S66" s="102" t="s">
        <v>39</v>
      </c>
      <c r="T66" s="103" t="s">
        <v>286</v>
      </c>
      <c r="U66" s="104"/>
      <c r="V66" s="104"/>
      <c r="W66" s="105"/>
      <c r="X66" s="106"/>
      <c r="Y66" s="45"/>
      <c r="Z66" s="107"/>
      <c r="AA66" s="45"/>
      <c r="AB66" s="45"/>
      <c r="AC66" s="45"/>
      <c r="AD66" s="45"/>
      <c r="AE66" s="45"/>
      <c r="AF66" s="45"/>
      <c r="AG66" s="45"/>
    </row>
    <row r="67" spans="1:33" ht="13.5" hidden="1" customHeight="1">
      <c r="A67" s="45" t="str">
        <f t="shared" si="5"/>
        <v>GP7-137936</v>
      </c>
      <c r="B67" s="78" t="str">
        <f t="shared" si="6"/>
        <v>NO</v>
      </c>
      <c r="C67" s="79">
        <v>45484</v>
      </c>
      <c r="D67" s="80"/>
      <c r="E67" s="98" t="s">
        <v>329</v>
      </c>
      <c r="F67" s="98" t="s">
        <v>330</v>
      </c>
      <c r="G67" s="99" t="s">
        <v>331</v>
      </c>
      <c r="H67" s="98" t="s">
        <v>332</v>
      </c>
      <c r="I67" s="98" t="s">
        <v>38</v>
      </c>
      <c r="J67" s="83">
        <v>14000</v>
      </c>
      <c r="K67" s="100" t="str">
        <f>IF(OR(D67=0,L67&gt;0,P67=0,S67="NZ Stock",S67="Trade In",S67="OBO"),"",2800)</f>
        <v/>
      </c>
      <c r="L67" s="101"/>
      <c r="M67" s="86" t="str">
        <f t="shared" si="2"/>
        <v/>
      </c>
      <c r="N67" s="89"/>
      <c r="O67" s="88"/>
      <c r="P67" s="88">
        <f t="shared" si="3"/>
        <v>14000</v>
      </c>
      <c r="Q67" s="88"/>
      <c r="R67" s="88"/>
      <c r="S67" s="102" t="s">
        <v>39</v>
      </c>
      <c r="T67" s="103" t="s">
        <v>286</v>
      </c>
      <c r="U67" s="104"/>
      <c r="V67" s="104"/>
      <c r="W67" s="105"/>
      <c r="X67" s="106"/>
      <c r="Y67" s="45"/>
      <c r="Z67" s="107"/>
      <c r="AA67" s="45"/>
      <c r="AB67" s="45"/>
      <c r="AC67" s="45"/>
      <c r="AD67" s="45"/>
      <c r="AE67" s="45"/>
      <c r="AF67" s="45"/>
      <c r="AG67" s="45"/>
    </row>
    <row r="68" spans="1:33" ht="13.5" hidden="1" customHeight="1">
      <c r="A68" s="45" t="str">
        <f t="shared" si="5"/>
        <v>WMWXS720902C48637</v>
      </c>
      <c r="B68" s="78" t="str">
        <f t="shared" si="6"/>
        <v>NO</v>
      </c>
      <c r="C68" s="79">
        <v>45484</v>
      </c>
      <c r="D68" s="80"/>
      <c r="E68" s="98" t="s">
        <v>333</v>
      </c>
      <c r="F68" s="98" t="s">
        <v>334</v>
      </c>
      <c r="G68" s="99" t="s">
        <v>335</v>
      </c>
      <c r="H68" s="98" t="s">
        <v>336</v>
      </c>
      <c r="I68" s="98" t="s">
        <v>38</v>
      </c>
      <c r="J68" s="83">
        <v>11000</v>
      </c>
      <c r="K68" s="100" t="str">
        <f>IF(OR(D68=0,L68&gt;0,P68=0,S68="NZ Stock",S68="Trade In",S68="OBO"),"",2800)</f>
        <v/>
      </c>
      <c r="L68" s="101"/>
      <c r="M68" s="86" t="str">
        <f t="shared" si="2"/>
        <v/>
      </c>
      <c r="N68" s="89"/>
      <c r="O68" s="88"/>
      <c r="P68" s="88">
        <f t="shared" si="3"/>
        <v>11000</v>
      </c>
      <c r="Q68" s="88"/>
      <c r="R68" s="88"/>
      <c r="S68" s="102" t="s">
        <v>39</v>
      </c>
      <c r="T68" s="103" t="s">
        <v>337</v>
      </c>
      <c r="U68" s="104"/>
      <c r="V68" s="104"/>
      <c r="W68" s="105"/>
      <c r="X68" s="106"/>
      <c r="Y68" s="45"/>
      <c r="Z68" s="107"/>
      <c r="AA68" s="45"/>
      <c r="AB68" s="45"/>
      <c r="AC68" s="45"/>
      <c r="AD68" s="45"/>
      <c r="AE68" s="45"/>
      <c r="AF68" s="45"/>
      <c r="AG68" s="45"/>
    </row>
    <row r="69" spans="1:33" ht="13.5" hidden="1" customHeight="1">
      <c r="A69" s="45" t="str">
        <f t="shared" si="5"/>
        <v>CWFFW-124684</v>
      </c>
      <c r="B69" s="78" t="str">
        <f t="shared" si="6"/>
        <v>NO</v>
      </c>
      <c r="C69" s="79">
        <v>45484</v>
      </c>
      <c r="D69" s="80"/>
      <c r="E69" s="98" t="s">
        <v>338</v>
      </c>
      <c r="F69" s="98" t="s">
        <v>339</v>
      </c>
      <c r="G69" s="99" t="s">
        <v>340</v>
      </c>
      <c r="H69" s="98" t="s">
        <v>341</v>
      </c>
      <c r="I69" s="98" t="s">
        <v>38</v>
      </c>
      <c r="J69" s="83">
        <v>7000</v>
      </c>
      <c r="K69" s="100" t="str">
        <f>IF(OR(D69=0,L69&gt;0,P69=0,S69="NZ Stock",S69="Trade In",S69="OBO"),"",2800)</f>
        <v/>
      </c>
      <c r="L69" s="101"/>
      <c r="M69" s="86" t="str">
        <f t="shared" si="2"/>
        <v/>
      </c>
      <c r="N69" s="89"/>
      <c r="O69" s="88"/>
      <c r="P69" s="88">
        <f t="shared" si="3"/>
        <v>7000</v>
      </c>
      <c r="Q69" s="88"/>
      <c r="R69" s="88"/>
      <c r="S69" s="102" t="s">
        <v>39</v>
      </c>
      <c r="T69" s="103" t="s">
        <v>342</v>
      </c>
      <c r="U69" s="104"/>
      <c r="V69" s="104"/>
      <c r="W69" s="105"/>
      <c r="X69" s="106"/>
      <c r="Y69" s="45"/>
      <c r="Z69" s="107"/>
      <c r="AA69" s="45"/>
      <c r="AB69" s="45"/>
      <c r="AC69" s="45"/>
      <c r="AD69" s="45"/>
      <c r="AE69" s="45"/>
      <c r="AF69" s="45"/>
      <c r="AG69" s="45"/>
    </row>
    <row r="70" spans="1:33" ht="13.5" hidden="1" customHeight="1">
      <c r="A70" s="45" t="str">
        <f t="shared" si="5"/>
        <v>CWFFW-117287</v>
      </c>
      <c r="B70" s="78" t="str">
        <f t="shared" si="6"/>
        <v>NO</v>
      </c>
      <c r="C70" s="79">
        <v>45484</v>
      </c>
      <c r="D70" s="80"/>
      <c r="E70" s="98" t="s">
        <v>343</v>
      </c>
      <c r="F70" s="98" t="s">
        <v>344</v>
      </c>
      <c r="G70" s="108"/>
      <c r="H70" s="98" t="s">
        <v>345</v>
      </c>
      <c r="I70" s="98" t="s">
        <v>38</v>
      </c>
      <c r="J70" s="83">
        <v>9000</v>
      </c>
      <c r="K70" s="100" t="str">
        <f>IF(OR(D70=0,L70&gt;0,P70=0,S70="NZ Stock",S70="Trade In",S70="OBO"),"",2800)</f>
        <v/>
      </c>
      <c r="L70" s="101"/>
      <c r="M70" s="86" t="str">
        <f t="shared" si="2"/>
        <v/>
      </c>
      <c r="N70" s="89"/>
      <c r="O70" s="88"/>
      <c r="P70" s="88">
        <f t="shared" si="3"/>
        <v>9000</v>
      </c>
      <c r="Q70" s="88"/>
      <c r="R70" s="88"/>
      <c r="S70" s="102" t="s">
        <v>39</v>
      </c>
      <c r="T70" s="103" t="s">
        <v>346</v>
      </c>
      <c r="U70" s="104"/>
      <c r="V70" s="104"/>
      <c r="W70" s="105"/>
      <c r="X70" s="106"/>
      <c r="Y70" s="45"/>
      <c r="Z70" s="107"/>
      <c r="AA70" s="45"/>
      <c r="AB70" s="45"/>
      <c r="AC70" s="45"/>
      <c r="AD70" s="45"/>
      <c r="AE70" s="45"/>
      <c r="AF70" s="45"/>
      <c r="AG70" s="45"/>
    </row>
    <row r="71" spans="1:33" ht="13.5" hidden="1" customHeight="1">
      <c r="A71" s="45" t="str">
        <f t="shared" si="5"/>
        <v>WMWXS720602C48868</v>
      </c>
      <c r="B71" s="78" t="str">
        <f t="shared" si="6"/>
        <v>NO</v>
      </c>
      <c r="C71" s="79">
        <v>45484</v>
      </c>
      <c r="D71" s="80"/>
      <c r="E71" s="98" t="s">
        <v>347</v>
      </c>
      <c r="F71" s="98" t="s">
        <v>348</v>
      </c>
      <c r="G71" s="99" t="s">
        <v>349</v>
      </c>
      <c r="H71" s="98" t="s">
        <v>336</v>
      </c>
      <c r="I71" s="98" t="s">
        <v>38</v>
      </c>
      <c r="J71" s="83">
        <v>10000</v>
      </c>
      <c r="K71" s="100" t="str">
        <f>IF(OR(D71=0,L71&gt;0,P71=0,S71="NZ Stock",S71="Trade In",S71="OBO"),"",2800)</f>
        <v/>
      </c>
      <c r="L71" s="101"/>
      <c r="M71" s="86" t="str">
        <f t="shared" si="2"/>
        <v/>
      </c>
      <c r="N71" s="89"/>
      <c r="O71" s="88"/>
      <c r="P71" s="88">
        <f t="shared" si="3"/>
        <v>10000</v>
      </c>
      <c r="Q71" s="88"/>
      <c r="R71" s="88"/>
      <c r="S71" s="102" t="s">
        <v>39</v>
      </c>
      <c r="T71" s="103" t="s">
        <v>337</v>
      </c>
      <c r="U71" s="104"/>
      <c r="V71" s="104"/>
      <c r="W71" s="105"/>
      <c r="X71" s="106"/>
      <c r="Y71" s="45"/>
      <c r="Z71" s="107"/>
      <c r="AA71" s="45"/>
      <c r="AB71" s="45"/>
      <c r="AC71" s="45"/>
      <c r="AD71" s="45"/>
      <c r="AE71" s="45"/>
      <c r="AF71" s="45"/>
      <c r="AG71" s="45"/>
    </row>
    <row r="72" spans="1:33" ht="13.5" hidden="1" customHeight="1">
      <c r="A72" s="45" t="str">
        <f t="shared" si="5"/>
        <v>NT32-029495</v>
      </c>
      <c r="B72" s="78" t="str">
        <f t="shared" si="6"/>
        <v>NO</v>
      </c>
      <c r="C72" s="79">
        <v>45484</v>
      </c>
      <c r="D72" s="80"/>
      <c r="E72" s="98" t="s">
        <v>350</v>
      </c>
      <c r="F72" s="98" t="s">
        <v>351</v>
      </c>
      <c r="G72" s="108"/>
      <c r="H72" s="98" t="s">
        <v>352</v>
      </c>
      <c r="I72" s="98" t="s">
        <v>38</v>
      </c>
      <c r="J72" s="83">
        <v>12000</v>
      </c>
      <c r="K72" s="100" t="str">
        <f>IF(OR(D72=0,L72&gt;0,P72=0,S72="NZ Stock",S72="Trade In",S72="OBO"),"",2800)</f>
        <v/>
      </c>
      <c r="L72" s="101"/>
      <c r="M72" s="86" t="str">
        <f t="shared" si="2"/>
        <v/>
      </c>
      <c r="N72" s="89"/>
      <c r="O72" s="88"/>
      <c r="P72" s="88">
        <f t="shared" si="3"/>
        <v>12000</v>
      </c>
      <c r="Q72" s="88"/>
      <c r="R72" s="88"/>
      <c r="S72" s="102" t="s">
        <v>39</v>
      </c>
      <c r="T72" s="103" t="s">
        <v>353</v>
      </c>
      <c r="U72" s="104"/>
      <c r="V72" s="104"/>
      <c r="W72" s="105"/>
      <c r="X72" s="106"/>
      <c r="Y72" s="45"/>
      <c r="Z72" s="107"/>
      <c r="AA72" s="45"/>
      <c r="AB72" s="45"/>
      <c r="AC72" s="45"/>
      <c r="AD72" s="45"/>
      <c r="AE72" s="45"/>
      <c r="AF72" s="45"/>
      <c r="AG72" s="45"/>
    </row>
    <row r="73" spans="1:33" ht="13.5" hidden="1" customHeight="1">
      <c r="A73" s="45" t="str">
        <f t="shared" si="5"/>
        <v>WVWZZZ16ZCM642607</v>
      </c>
      <c r="B73" s="78" t="str">
        <f t="shared" si="6"/>
        <v>NO</v>
      </c>
      <c r="C73" s="79">
        <v>45484</v>
      </c>
      <c r="D73" s="80"/>
      <c r="E73" s="98" t="s">
        <v>354</v>
      </c>
      <c r="F73" s="98" t="s">
        <v>355</v>
      </c>
      <c r="G73" s="108"/>
      <c r="H73" s="98" t="s">
        <v>356</v>
      </c>
      <c r="I73" s="98" t="s">
        <v>38</v>
      </c>
      <c r="J73" s="83">
        <v>9000</v>
      </c>
      <c r="K73" s="100" t="str">
        <f>IF(OR(D73=0,L73&gt;0,P73=0,S73="NZ Stock",S73="Trade In",S73="OBO"),"",2800)</f>
        <v/>
      </c>
      <c r="L73" s="101"/>
      <c r="M73" s="86" t="str">
        <f t="shared" si="2"/>
        <v/>
      </c>
      <c r="N73" s="89"/>
      <c r="O73" s="88"/>
      <c r="P73" s="88">
        <f t="shared" si="3"/>
        <v>9000</v>
      </c>
      <c r="Q73" s="88"/>
      <c r="R73" s="88"/>
      <c r="S73" s="102" t="s">
        <v>39</v>
      </c>
      <c r="T73" s="103" t="s">
        <v>357</v>
      </c>
      <c r="U73" s="104"/>
      <c r="V73" s="104"/>
      <c r="W73" s="105"/>
      <c r="X73" s="106"/>
      <c r="Y73" s="45"/>
      <c r="Z73" s="107"/>
      <c r="AA73" s="45"/>
      <c r="AB73" s="45"/>
      <c r="AC73" s="45"/>
      <c r="AD73" s="45"/>
      <c r="AE73" s="45"/>
      <c r="AF73" s="45"/>
      <c r="AG73" s="45"/>
    </row>
    <row r="74" spans="1:33" ht="13.5" hidden="1" customHeight="1">
      <c r="A74" s="45" t="str">
        <f t="shared" si="5"/>
        <v>GYL16-2404052</v>
      </c>
      <c r="B74" s="78" t="str">
        <f t="shared" si="6"/>
        <v>NO</v>
      </c>
      <c r="C74" s="79">
        <v>45484</v>
      </c>
      <c r="D74" s="80"/>
      <c r="E74" s="98" t="s">
        <v>358</v>
      </c>
      <c r="F74" s="98" t="s">
        <v>359</v>
      </c>
      <c r="G74" s="99" t="s">
        <v>360</v>
      </c>
      <c r="H74" s="98" t="s">
        <v>361</v>
      </c>
      <c r="I74" s="98" t="s">
        <v>38</v>
      </c>
      <c r="J74" s="83">
        <v>16000</v>
      </c>
      <c r="K74" s="100" t="str">
        <f>IF(OR(D74=0,L74&gt;0,P74=0,S74="NZ Stock",S74="Trade In",S74="OBO"),"",2800)</f>
        <v/>
      </c>
      <c r="L74" s="101"/>
      <c r="M74" s="86" t="str">
        <f t="shared" si="2"/>
        <v/>
      </c>
      <c r="N74" s="89"/>
      <c r="O74" s="88"/>
      <c r="P74" s="88">
        <f t="shared" si="3"/>
        <v>16000</v>
      </c>
      <c r="Q74" s="88"/>
      <c r="R74" s="88"/>
      <c r="S74" s="102" t="s">
        <v>77</v>
      </c>
      <c r="T74" s="103" t="s">
        <v>362</v>
      </c>
      <c r="U74" s="104"/>
      <c r="V74" s="104"/>
      <c r="W74" s="105"/>
      <c r="X74" s="106"/>
      <c r="Y74" s="45"/>
      <c r="Z74" s="107"/>
      <c r="AA74" s="45"/>
      <c r="AB74" s="45"/>
      <c r="AC74" s="45"/>
      <c r="AD74" s="45"/>
      <c r="AE74" s="45"/>
      <c r="AF74" s="45"/>
      <c r="AG74" s="45"/>
    </row>
    <row r="75" spans="1:33" ht="13.5" hidden="1" customHeight="1">
      <c r="A75" s="45" t="str">
        <f t="shared" si="5"/>
        <v>NHP10-2567066</v>
      </c>
      <c r="B75" s="78" t="str">
        <f t="shared" si="6"/>
        <v>NO</v>
      </c>
      <c r="C75" s="79">
        <v>45484</v>
      </c>
      <c r="D75" s="80"/>
      <c r="E75" s="98" t="s">
        <v>363</v>
      </c>
      <c r="F75" s="98" t="s">
        <v>364</v>
      </c>
      <c r="G75" s="108"/>
      <c r="H75" s="98" t="s">
        <v>365</v>
      </c>
      <c r="I75" s="98" t="s">
        <v>38</v>
      </c>
      <c r="J75" s="83">
        <v>3000</v>
      </c>
      <c r="K75" s="100" t="str">
        <f>IF(OR(D75=0,L75&gt;0,P75=0,S75="NZ Stock",S75="Trade In",S75="OBO"),"",2800)</f>
        <v/>
      </c>
      <c r="L75" s="101"/>
      <c r="M75" s="86">
        <f t="shared" si="2"/>
        <v>0</v>
      </c>
      <c r="N75" s="89">
        <v>3000</v>
      </c>
      <c r="O75" s="88"/>
      <c r="P75" s="88">
        <f t="shared" si="3"/>
        <v>0</v>
      </c>
      <c r="Q75" s="88"/>
      <c r="R75" s="88"/>
      <c r="S75" s="102" t="s">
        <v>257</v>
      </c>
      <c r="T75" s="109" t="s">
        <v>257</v>
      </c>
      <c r="U75" s="104"/>
      <c r="V75" s="104"/>
      <c r="W75" s="105"/>
      <c r="X75" s="106"/>
      <c r="Y75" s="45"/>
      <c r="Z75" s="107"/>
      <c r="AA75" s="45"/>
      <c r="AB75" s="45"/>
      <c r="AC75" s="45"/>
      <c r="AD75" s="45"/>
      <c r="AE75" s="45"/>
      <c r="AF75" s="45"/>
      <c r="AG75" s="45"/>
    </row>
    <row r="76" spans="1:33" ht="13.5" hidden="1" customHeight="1">
      <c r="A76" s="45" t="str">
        <f t="shared" si="5"/>
        <v>WBAPC72060WG62111</v>
      </c>
      <c r="B76" s="78" t="str">
        <f t="shared" si="6"/>
        <v>NO</v>
      </c>
      <c r="C76" s="79">
        <v>45485</v>
      </c>
      <c r="D76" s="80"/>
      <c r="E76" s="98" t="s">
        <v>366</v>
      </c>
      <c r="F76" s="98" t="s">
        <v>367</v>
      </c>
      <c r="G76" s="99" t="s">
        <v>368</v>
      </c>
      <c r="H76" s="98" t="s">
        <v>369</v>
      </c>
      <c r="I76" s="98" t="s">
        <v>38</v>
      </c>
      <c r="J76" s="83">
        <v>6000</v>
      </c>
      <c r="K76" s="100" t="str">
        <f>IF(OR(D76=0,L76&gt;0,P76=0,S76="NZ Stock",S76="Trade In",S76="OBO"),"",2800)</f>
        <v/>
      </c>
      <c r="L76" s="101"/>
      <c r="M76" s="86" t="str">
        <f t="shared" si="2"/>
        <v/>
      </c>
      <c r="N76" s="89"/>
      <c r="O76" s="88"/>
      <c r="P76" s="88">
        <f t="shared" si="3"/>
        <v>6000</v>
      </c>
      <c r="Q76" s="88"/>
      <c r="R76" s="88"/>
      <c r="S76" s="102" t="s">
        <v>77</v>
      </c>
      <c r="T76" s="103" t="s">
        <v>370</v>
      </c>
      <c r="U76" s="104"/>
      <c r="V76" s="104"/>
      <c r="W76" s="105"/>
      <c r="X76" s="106"/>
      <c r="Y76" s="45"/>
      <c r="Z76" s="107"/>
      <c r="AA76" s="45"/>
      <c r="AB76" s="45"/>
      <c r="AC76" s="45"/>
      <c r="AD76" s="45"/>
      <c r="AE76" s="45"/>
      <c r="AF76" s="45"/>
      <c r="AG76" s="45"/>
    </row>
    <row r="77" spans="1:33" ht="13.5" hidden="1" customHeight="1">
      <c r="A77" s="45" t="str">
        <f t="shared" si="5"/>
        <v>ZV37-100484</v>
      </c>
      <c r="B77" s="78" t="str">
        <f t="shared" si="6"/>
        <v>NO</v>
      </c>
      <c r="C77" s="79">
        <v>45497</v>
      </c>
      <c r="D77" s="80"/>
      <c r="E77" s="98" t="s">
        <v>371</v>
      </c>
      <c r="F77" s="98" t="s">
        <v>372</v>
      </c>
      <c r="G77" s="108"/>
      <c r="H77" s="98" t="s">
        <v>373</v>
      </c>
      <c r="I77" s="98" t="s">
        <v>38</v>
      </c>
      <c r="J77" s="83">
        <v>13000</v>
      </c>
      <c r="K77" s="100" t="str">
        <f>IF(OR(D77=0,L77&gt;0,P77=0,S77="NZ Stock",S77="Trade In",S77="OBO"),"",2800)</f>
        <v/>
      </c>
      <c r="L77" s="101"/>
      <c r="M77" s="86" t="str">
        <f t="shared" si="2"/>
        <v/>
      </c>
      <c r="N77" s="89"/>
      <c r="O77" s="88"/>
      <c r="P77" s="88">
        <f t="shared" si="3"/>
        <v>13000</v>
      </c>
      <c r="Q77" s="88"/>
      <c r="R77" s="88"/>
      <c r="S77" s="102" t="s">
        <v>39</v>
      </c>
      <c r="T77" s="103" t="s">
        <v>45</v>
      </c>
      <c r="U77" s="104"/>
      <c r="V77" s="104"/>
      <c r="W77" s="105"/>
      <c r="X77" s="106"/>
      <c r="Y77" s="45"/>
      <c r="Z77" s="107"/>
      <c r="AA77" s="45"/>
      <c r="AB77" s="45"/>
      <c r="AC77" s="45"/>
      <c r="AD77" s="45"/>
      <c r="AE77" s="45"/>
      <c r="AF77" s="45"/>
      <c r="AG77" s="45"/>
    </row>
    <row r="78" spans="1:33" ht="13.5" hidden="1" customHeight="1">
      <c r="A78" s="45" t="str">
        <f t="shared" si="5"/>
        <v>MPB1XXMXB1DR42758</v>
      </c>
      <c r="B78" s="78" t="str">
        <f t="shared" si="6"/>
        <v>NO</v>
      </c>
      <c r="C78" s="79">
        <v>45497</v>
      </c>
      <c r="D78" s="80"/>
      <c r="E78" s="98" t="s">
        <v>374</v>
      </c>
      <c r="F78" s="98" t="s">
        <v>375</v>
      </c>
      <c r="G78" s="99" t="s">
        <v>376</v>
      </c>
      <c r="H78" s="98" t="s">
        <v>377</v>
      </c>
      <c r="I78" s="98" t="s">
        <v>38</v>
      </c>
      <c r="J78" s="83">
        <v>8000</v>
      </c>
      <c r="K78" s="100" t="str">
        <f>IF(OR(D78=0,L78&gt;0,P78=0,S78="NZ Stock",S78="Trade In",S78="OBO"),"",2800)</f>
        <v/>
      </c>
      <c r="L78" s="101"/>
      <c r="M78" s="86" t="str">
        <f t="shared" si="2"/>
        <v/>
      </c>
      <c r="N78" s="89"/>
      <c r="O78" s="88"/>
      <c r="P78" s="88">
        <f t="shared" si="3"/>
        <v>8000</v>
      </c>
      <c r="Q78" s="88"/>
      <c r="R78" s="88"/>
      <c r="S78" s="102" t="s">
        <v>39</v>
      </c>
      <c r="T78" s="103" t="s">
        <v>290</v>
      </c>
      <c r="U78" s="104"/>
      <c r="V78" s="104"/>
      <c r="W78" s="105"/>
      <c r="X78" s="106"/>
      <c r="Y78" s="45"/>
      <c r="Z78" s="107"/>
      <c r="AA78" s="45"/>
      <c r="AB78" s="45"/>
      <c r="AC78" s="45"/>
      <c r="AD78" s="45"/>
      <c r="AE78" s="45"/>
      <c r="AF78" s="45"/>
      <c r="AG78" s="45"/>
    </row>
    <row r="79" spans="1:33" ht="13.5" hidden="1" customHeight="1">
      <c r="A79" s="45" t="str">
        <f t="shared" si="5"/>
        <v>VRE25-029202</v>
      </c>
      <c r="B79" s="78" t="str">
        <f t="shared" si="6"/>
        <v>NO</v>
      </c>
      <c r="C79" s="79">
        <v>45497</v>
      </c>
      <c r="D79" s="80"/>
      <c r="E79" s="98" t="s">
        <v>378</v>
      </c>
      <c r="F79" s="98" t="s">
        <v>379</v>
      </c>
      <c r="G79" s="99" t="s">
        <v>380</v>
      </c>
      <c r="H79" s="98" t="s">
        <v>381</v>
      </c>
      <c r="I79" s="98" t="s">
        <v>38</v>
      </c>
      <c r="J79" s="83">
        <v>10000</v>
      </c>
      <c r="K79" s="100" t="str">
        <f>IF(OR(D79=0,L79&gt;0,P79=0,S79="NZ Stock",S79="Trade In",S79="OBO"),"",2800)</f>
        <v/>
      </c>
      <c r="L79" s="101"/>
      <c r="M79" s="86" t="str">
        <f t="shared" si="2"/>
        <v/>
      </c>
      <c r="N79" s="89"/>
      <c r="O79" s="88"/>
      <c r="P79" s="88">
        <f t="shared" si="3"/>
        <v>10000</v>
      </c>
      <c r="Q79" s="88"/>
      <c r="R79" s="88"/>
      <c r="S79" s="102" t="s">
        <v>39</v>
      </c>
      <c r="T79" s="103" t="s">
        <v>382</v>
      </c>
      <c r="U79" s="104"/>
      <c r="V79" s="104"/>
      <c r="W79" s="105"/>
      <c r="X79" s="106"/>
      <c r="Y79" s="45"/>
      <c r="Z79" s="107"/>
      <c r="AA79" s="45"/>
      <c r="AB79" s="45"/>
      <c r="AC79" s="45"/>
      <c r="AD79" s="45"/>
      <c r="AE79" s="45"/>
      <c r="AF79" s="45"/>
      <c r="AG79" s="45"/>
    </row>
    <row r="80" spans="1:33" ht="13.5" hidden="1" customHeight="1">
      <c r="A80" s="45" t="str">
        <f t="shared" si="5"/>
        <v>GP6-007889</v>
      </c>
      <c r="B80" s="78" t="str">
        <f t="shared" si="6"/>
        <v>NO</v>
      </c>
      <c r="C80" s="79">
        <v>45497</v>
      </c>
      <c r="D80" s="80"/>
      <c r="E80" s="98" t="s">
        <v>383</v>
      </c>
      <c r="F80" s="98" t="s">
        <v>384</v>
      </c>
      <c r="G80" s="99" t="s">
        <v>385</v>
      </c>
      <c r="H80" s="98" t="s">
        <v>386</v>
      </c>
      <c r="I80" s="98" t="s">
        <v>38</v>
      </c>
      <c r="J80" s="83">
        <v>8000</v>
      </c>
      <c r="K80" s="100" t="str">
        <f>IF(OR(D80=0,L80&gt;0,P80=0,S80="NZ Stock",S80="Trade In",S80="OBO"),"",2800)</f>
        <v/>
      </c>
      <c r="L80" s="101"/>
      <c r="M80" s="86" t="str">
        <f t="shared" si="2"/>
        <v/>
      </c>
      <c r="N80" s="89"/>
      <c r="O80" s="88"/>
      <c r="P80" s="88">
        <f t="shared" si="3"/>
        <v>8000</v>
      </c>
      <c r="Q80" s="88"/>
      <c r="R80" s="88"/>
      <c r="S80" s="102" t="s">
        <v>39</v>
      </c>
      <c r="T80" s="103" t="s">
        <v>387</v>
      </c>
      <c r="U80" s="104"/>
      <c r="V80" s="104"/>
      <c r="W80" s="105"/>
      <c r="X80" s="106"/>
      <c r="Y80" s="45"/>
      <c r="Z80" s="107"/>
      <c r="AA80" s="45"/>
      <c r="AB80" s="45"/>
      <c r="AC80" s="45"/>
      <c r="AD80" s="45"/>
      <c r="AE80" s="45"/>
      <c r="AF80" s="45"/>
      <c r="AG80" s="45"/>
    </row>
    <row r="81" spans="1:33" ht="13.5" hidden="1" customHeight="1">
      <c r="A81" s="45" t="str">
        <f t="shared" si="5"/>
        <v>DKEFW-201109</v>
      </c>
      <c r="B81" s="78" t="str">
        <f t="shared" si="6"/>
        <v>NO</v>
      </c>
      <c r="C81" s="79">
        <v>15546</v>
      </c>
      <c r="D81" s="80"/>
      <c r="E81" s="98" t="s">
        <v>388</v>
      </c>
      <c r="F81" s="98" t="s">
        <v>389</v>
      </c>
      <c r="G81" s="99" t="s">
        <v>390</v>
      </c>
      <c r="H81" s="98" t="s">
        <v>391</v>
      </c>
      <c r="I81" s="98" t="s">
        <v>38</v>
      </c>
      <c r="J81" s="83">
        <v>19000</v>
      </c>
      <c r="K81" s="100" t="str">
        <f>IF(OR(D81=0,L81&gt;0,P81=0,S81="NZ Stock",S81="Trade In",S81="OBO"),"",2800)</f>
        <v/>
      </c>
      <c r="L81" s="101"/>
      <c r="M81" s="86" t="str">
        <f t="shared" si="2"/>
        <v/>
      </c>
      <c r="N81" s="89"/>
      <c r="O81" s="88"/>
      <c r="P81" s="88">
        <f t="shared" si="3"/>
        <v>19000</v>
      </c>
      <c r="Q81" s="88"/>
      <c r="R81" s="88"/>
      <c r="S81" s="102" t="s">
        <v>39</v>
      </c>
      <c r="T81" s="103" t="s">
        <v>392</v>
      </c>
      <c r="U81" s="104"/>
      <c r="V81" s="104"/>
      <c r="W81" s="105"/>
      <c r="X81" s="106"/>
      <c r="Y81" s="45"/>
      <c r="Z81" s="107"/>
      <c r="AA81" s="45"/>
      <c r="AB81" s="45"/>
      <c r="AC81" s="45"/>
      <c r="AD81" s="45"/>
      <c r="AE81" s="45"/>
      <c r="AF81" s="45"/>
      <c r="AG81" s="45"/>
    </row>
    <row r="82" spans="1:33" ht="13.5" hidden="1" customHeight="1">
      <c r="A82" s="45" t="str">
        <f t="shared" si="5"/>
        <v>WVWZZZ6RZFU008378</v>
      </c>
      <c r="B82" s="78" t="str">
        <f t="shared" si="6"/>
        <v>NO</v>
      </c>
      <c r="C82" s="79">
        <v>15546</v>
      </c>
      <c r="D82" s="80"/>
      <c r="E82" s="98" t="s">
        <v>393</v>
      </c>
      <c r="F82" s="98" t="s">
        <v>394</v>
      </c>
      <c r="G82" s="108"/>
      <c r="H82" s="98" t="s">
        <v>395</v>
      </c>
      <c r="I82" s="98" t="s">
        <v>38</v>
      </c>
      <c r="J82" s="83">
        <v>8000</v>
      </c>
      <c r="K82" s="100" t="str">
        <f>IF(OR(D82=0,L82&gt;0,P82=0,S82="NZ Stock",S82="Trade In",S82="OBO"),"",2800)</f>
        <v/>
      </c>
      <c r="L82" s="101"/>
      <c r="M82" s="86" t="str">
        <f t="shared" si="2"/>
        <v/>
      </c>
      <c r="N82" s="89"/>
      <c r="O82" s="88"/>
      <c r="P82" s="88">
        <f t="shared" si="3"/>
        <v>8000</v>
      </c>
      <c r="Q82" s="88"/>
      <c r="R82" s="88"/>
      <c r="S82" s="102" t="s">
        <v>39</v>
      </c>
      <c r="T82" s="103" t="s">
        <v>396</v>
      </c>
      <c r="U82" s="104"/>
      <c r="V82" s="104"/>
      <c r="W82" s="105"/>
      <c r="X82" s="106"/>
      <c r="Y82" s="45"/>
      <c r="Z82" s="107"/>
      <c r="AA82" s="45"/>
      <c r="AB82" s="45"/>
      <c r="AC82" s="45"/>
      <c r="AD82" s="45"/>
      <c r="AE82" s="45"/>
      <c r="AF82" s="45"/>
      <c r="AG82" s="45"/>
    </row>
    <row r="83" spans="1:33" ht="13.5" hidden="1" customHeight="1">
      <c r="A83" s="45" t="str">
        <f t="shared" si="5"/>
        <v>CWFFW-108449</v>
      </c>
      <c r="B83" s="78" t="str">
        <f t="shared" si="6"/>
        <v>NO</v>
      </c>
      <c r="C83" s="79">
        <v>45497</v>
      </c>
      <c r="D83" s="80"/>
      <c r="E83" s="98" t="s">
        <v>397</v>
      </c>
      <c r="F83" s="98" t="s">
        <v>398</v>
      </c>
      <c r="G83" s="99" t="s">
        <v>399</v>
      </c>
      <c r="H83" s="98" t="s">
        <v>400</v>
      </c>
      <c r="I83" s="98" t="s">
        <v>38</v>
      </c>
      <c r="J83" s="83">
        <v>7000</v>
      </c>
      <c r="K83" s="100" t="str">
        <f>IF(OR(D83=0,L83&gt;0,P83=0,S83="NZ Stock",S83="Trade In",S83="OBO"),"",2800)</f>
        <v/>
      </c>
      <c r="L83" s="101"/>
      <c r="M83" s="86" t="str">
        <f t="shared" si="2"/>
        <v/>
      </c>
      <c r="N83" s="89"/>
      <c r="O83" s="88"/>
      <c r="P83" s="88">
        <f t="shared" si="3"/>
        <v>7000</v>
      </c>
      <c r="Q83" s="88"/>
      <c r="R83" s="88"/>
      <c r="S83" s="102" t="s">
        <v>39</v>
      </c>
      <c r="T83" s="103" t="s">
        <v>401</v>
      </c>
      <c r="U83" s="104"/>
      <c r="V83" s="104"/>
      <c r="W83" s="105"/>
      <c r="X83" s="106"/>
      <c r="Y83" s="45"/>
      <c r="Z83" s="107"/>
      <c r="AA83" s="45"/>
      <c r="AB83" s="45"/>
      <c r="AC83" s="45"/>
      <c r="AD83" s="45"/>
      <c r="AE83" s="45"/>
      <c r="AF83" s="45"/>
      <c r="AG83" s="45"/>
    </row>
    <row r="84" spans="1:33" ht="13.5" hidden="1" customHeight="1">
      <c r="A84" s="45" t="str">
        <f t="shared" si="5"/>
        <v xml:space="preserve">WMWMF32060TT27545 </v>
      </c>
      <c r="B84" s="78" t="str">
        <f t="shared" si="6"/>
        <v>NO</v>
      </c>
      <c r="C84" s="79">
        <v>45498</v>
      </c>
      <c r="D84" s="80"/>
      <c r="E84" s="98" t="s">
        <v>402</v>
      </c>
      <c r="F84" s="98" t="s">
        <v>403</v>
      </c>
      <c r="G84" s="108"/>
      <c r="H84" s="98" t="s">
        <v>404</v>
      </c>
      <c r="I84" s="98" t="s">
        <v>38</v>
      </c>
      <c r="J84" s="83">
        <v>6000</v>
      </c>
      <c r="K84" s="100" t="str">
        <f>IF(OR(D84=0,L84&gt;0,P84=0,S84="NZ Stock",S84="Trade In",S84="OBO"),"",2800)</f>
        <v/>
      </c>
      <c r="L84" s="101"/>
      <c r="M84" s="86" t="str">
        <f t="shared" si="2"/>
        <v/>
      </c>
      <c r="N84" s="89"/>
      <c r="O84" s="88"/>
      <c r="P84" s="88">
        <f t="shared" si="3"/>
        <v>6000</v>
      </c>
      <c r="Q84" s="88"/>
      <c r="R84" s="88"/>
      <c r="S84" s="102" t="s">
        <v>257</v>
      </c>
      <c r="T84" s="103" t="s">
        <v>405</v>
      </c>
      <c r="U84" s="104"/>
      <c r="V84" s="104"/>
      <c r="W84" s="105"/>
      <c r="X84" s="106"/>
      <c r="Y84" s="45"/>
      <c r="Z84" s="107"/>
      <c r="AA84" s="45"/>
      <c r="AB84" s="45"/>
      <c r="AC84" s="45"/>
      <c r="AD84" s="45"/>
      <c r="AE84" s="45"/>
      <c r="AF84" s="45"/>
      <c r="AG84" s="45"/>
    </row>
    <row r="85" spans="1:33" ht="13.5" hidden="1" customHeight="1">
      <c r="A85" s="45" t="str">
        <f t="shared" si="5"/>
        <v>GK3-1033830</v>
      </c>
      <c r="B85" s="78" t="str">
        <f t="shared" si="6"/>
        <v>NO</v>
      </c>
      <c r="C85" s="79">
        <v>45504</v>
      </c>
      <c r="D85" s="80"/>
      <c r="E85" s="98" t="s">
        <v>406</v>
      </c>
      <c r="F85" s="98" t="s">
        <v>407</v>
      </c>
      <c r="G85" s="108"/>
      <c r="H85" s="98" t="s">
        <v>408</v>
      </c>
      <c r="I85" s="98" t="s">
        <v>38</v>
      </c>
      <c r="J85" s="83">
        <v>7000</v>
      </c>
      <c r="K85" s="100" t="str">
        <f>IF(OR(D85=0,L85&gt;0,P85=0,S85="NZ Stock",S85="Trade In",S85="OBO"),"",2800)</f>
        <v/>
      </c>
      <c r="L85" s="101"/>
      <c r="M85" s="86" t="str">
        <f t="shared" si="2"/>
        <v/>
      </c>
      <c r="N85" s="89"/>
      <c r="O85" s="88"/>
      <c r="P85" s="88">
        <f t="shared" si="3"/>
        <v>7000</v>
      </c>
      <c r="Q85" s="88"/>
      <c r="R85" s="88"/>
      <c r="S85" s="102" t="s">
        <v>39</v>
      </c>
      <c r="T85" s="103" t="s">
        <v>409</v>
      </c>
      <c r="U85" s="104"/>
      <c r="V85" s="104"/>
      <c r="W85" s="105"/>
      <c r="X85" s="106"/>
      <c r="Y85" s="45"/>
      <c r="Z85" s="107"/>
      <c r="AA85" s="45"/>
      <c r="AB85" s="45"/>
      <c r="AC85" s="45"/>
      <c r="AD85" s="45"/>
      <c r="AE85" s="45"/>
      <c r="AF85" s="45"/>
      <c r="AG85" s="45"/>
    </row>
    <row r="86" spans="1:33" ht="13.5" hidden="1" customHeight="1">
      <c r="A86" s="45" t="str">
        <f t="shared" si="5"/>
        <v>DEJFS-121934</v>
      </c>
      <c r="B86" s="78" t="str">
        <f t="shared" si="6"/>
        <v>NO</v>
      </c>
      <c r="C86" s="79">
        <v>45504</v>
      </c>
      <c r="D86" s="80"/>
      <c r="E86" s="98" t="s">
        <v>410</v>
      </c>
      <c r="F86" s="98" t="s">
        <v>411</v>
      </c>
      <c r="G86" s="99" t="s">
        <v>412</v>
      </c>
      <c r="H86" s="98" t="s">
        <v>413</v>
      </c>
      <c r="I86" s="98" t="s">
        <v>38</v>
      </c>
      <c r="J86" s="83">
        <v>6000</v>
      </c>
      <c r="K86" s="100" t="str">
        <f>IF(OR(D86=0,L86&gt;0,P86=0,S86="NZ Stock",S86="Trade In",S86="OBO"),"",2800)</f>
        <v/>
      </c>
      <c r="L86" s="101"/>
      <c r="M86" s="86" t="str">
        <f t="shared" si="2"/>
        <v/>
      </c>
      <c r="N86" s="89"/>
      <c r="O86" s="88"/>
      <c r="P86" s="88">
        <f t="shared" si="3"/>
        <v>6000</v>
      </c>
      <c r="Q86" s="88"/>
      <c r="R86" s="88"/>
      <c r="S86" s="102" t="s">
        <v>39</v>
      </c>
      <c r="T86" s="103" t="s">
        <v>414</v>
      </c>
      <c r="U86" s="104"/>
      <c r="V86" s="104"/>
      <c r="W86" s="105"/>
      <c r="X86" s="106"/>
      <c r="Y86" s="45"/>
      <c r="Z86" s="107"/>
      <c r="AA86" s="45"/>
      <c r="AB86" s="45"/>
      <c r="AC86" s="45"/>
      <c r="AD86" s="45"/>
      <c r="AE86" s="45"/>
      <c r="AF86" s="45"/>
      <c r="AG86" s="45"/>
    </row>
    <row r="87" spans="1:33" ht="13.5" hidden="1" customHeight="1">
      <c r="A87" s="45" t="str">
        <f t="shared" si="5"/>
        <v>NHP10-2383997</v>
      </c>
      <c r="B87" s="78" t="str">
        <f t="shared" si="6"/>
        <v>NO</v>
      </c>
      <c r="C87" s="79">
        <v>45504</v>
      </c>
      <c r="D87" s="80"/>
      <c r="E87" s="98" t="s">
        <v>415</v>
      </c>
      <c r="F87" s="98" t="s">
        <v>416</v>
      </c>
      <c r="G87" s="108"/>
      <c r="H87" s="98" t="s">
        <v>108</v>
      </c>
      <c r="I87" s="98" t="s">
        <v>38</v>
      </c>
      <c r="J87" s="83">
        <v>7000</v>
      </c>
      <c r="K87" s="100" t="str">
        <f>IF(OR(D87=0,L87&gt;0,P87=0,S87="NZ Stock",S87="Trade In",S87="OBO"),"",2800)</f>
        <v/>
      </c>
      <c r="L87" s="101"/>
      <c r="M87" s="86" t="str">
        <f t="shared" si="2"/>
        <v/>
      </c>
      <c r="N87" s="89"/>
      <c r="O87" s="88"/>
      <c r="P87" s="88">
        <f t="shared" si="3"/>
        <v>7000</v>
      </c>
      <c r="Q87" s="88"/>
      <c r="R87" s="88"/>
      <c r="S87" s="102" t="s">
        <v>39</v>
      </c>
      <c r="T87" s="103" t="s">
        <v>417</v>
      </c>
      <c r="U87" s="104"/>
      <c r="V87" s="104"/>
      <c r="W87" s="105"/>
      <c r="X87" s="106"/>
      <c r="Y87" s="45"/>
      <c r="Z87" s="107"/>
      <c r="AA87" s="45"/>
      <c r="AB87" s="45"/>
      <c r="AC87" s="45"/>
      <c r="AD87" s="45"/>
      <c r="AE87" s="45"/>
      <c r="AF87" s="45"/>
      <c r="AG87" s="45"/>
    </row>
    <row r="88" spans="1:33" ht="13.5" hidden="1" customHeight="1">
      <c r="A88" s="45" t="str">
        <f t="shared" si="5"/>
        <v>NHP10-2066643</v>
      </c>
      <c r="B88" s="78" t="str">
        <f t="shared" si="6"/>
        <v>NO</v>
      </c>
      <c r="C88" s="79">
        <v>45504</v>
      </c>
      <c r="D88" s="80"/>
      <c r="E88" s="98" t="s">
        <v>418</v>
      </c>
      <c r="F88" s="98" t="s">
        <v>419</v>
      </c>
      <c r="G88" s="108"/>
      <c r="H88" s="98" t="s">
        <v>182</v>
      </c>
      <c r="I88" s="98" t="s">
        <v>38</v>
      </c>
      <c r="J88" s="83">
        <v>7000</v>
      </c>
      <c r="K88" s="100" t="str">
        <f>IF(OR(D88=0,L88&gt;0,P88=0,S88="NZ Stock",S88="Trade In",S88="OBO"),"",2800)</f>
        <v/>
      </c>
      <c r="L88" s="101"/>
      <c r="M88" s="86" t="str">
        <f t="shared" si="2"/>
        <v/>
      </c>
      <c r="N88" s="89"/>
      <c r="O88" s="88"/>
      <c r="P88" s="88">
        <f t="shared" si="3"/>
        <v>7000</v>
      </c>
      <c r="Q88" s="88"/>
      <c r="R88" s="88"/>
      <c r="S88" s="102" t="s">
        <v>39</v>
      </c>
      <c r="T88" s="103" t="s">
        <v>420</v>
      </c>
      <c r="U88" s="104"/>
      <c r="V88" s="104"/>
      <c r="W88" s="105"/>
      <c r="X88" s="106"/>
      <c r="Y88" s="45"/>
      <c r="Z88" s="107"/>
      <c r="AA88" s="45"/>
      <c r="AB88" s="45"/>
      <c r="AC88" s="45"/>
      <c r="AD88" s="45"/>
      <c r="AE88" s="45"/>
      <c r="AF88" s="45"/>
      <c r="AG88" s="45"/>
    </row>
    <row r="89" spans="1:33" ht="13.5" hidden="1" customHeight="1">
      <c r="A89" s="45" t="str">
        <f t="shared" si="5"/>
        <v>CC25-297779</v>
      </c>
      <c r="B89" s="78" t="str">
        <f t="shared" si="6"/>
        <v>NO</v>
      </c>
      <c r="C89" s="79">
        <v>45504</v>
      </c>
      <c r="D89" s="80"/>
      <c r="E89" s="98" t="s">
        <v>421</v>
      </c>
      <c r="F89" s="98" t="s">
        <v>422</v>
      </c>
      <c r="G89" s="108"/>
      <c r="H89" s="98" t="s">
        <v>423</v>
      </c>
      <c r="I89" s="98" t="s">
        <v>38</v>
      </c>
      <c r="J89" s="83">
        <v>7000</v>
      </c>
      <c r="K89" s="100" t="str">
        <f>IF(OR(D89=0,L89&gt;0,P89=0,S89="NZ Stock",S89="Trade In",S89="OBO"),"",2800)</f>
        <v/>
      </c>
      <c r="L89" s="101"/>
      <c r="M89" s="86" t="str">
        <f t="shared" si="2"/>
        <v/>
      </c>
      <c r="N89" s="89"/>
      <c r="O89" s="88"/>
      <c r="P89" s="88">
        <f t="shared" si="3"/>
        <v>7000</v>
      </c>
      <c r="Q89" s="88"/>
      <c r="R89" s="88"/>
      <c r="S89" s="102" t="s">
        <v>39</v>
      </c>
      <c r="T89" s="103" t="s">
        <v>424</v>
      </c>
      <c r="U89" s="104"/>
      <c r="V89" s="104"/>
      <c r="W89" s="105"/>
      <c r="X89" s="106"/>
      <c r="Y89" s="45"/>
      <c r="Z89" s="107"/>
      <c r="AA89" s="45"/>
      <c r="AB89" s="45"/>
      <c r="AC89" s="45"/>
      <c r="AD89" s="45"/>
      <c r="AE89" s="45"/>
      <c r="AF89" s="45"/>
      <c r="AG89" s="45"/>
    </row>
    <row r="90" spans="1:33" ht="13.5" hidden="1" customHeight="1">
      <c r="A90" s="45" t="str">
        <f t="shared" si="5"/>
        <v>NHP10-2316623</v>
      </c>
      <c r="B90" s="78" t="str">
        <f t="shared" si="6"/>
        <v>NO</v>
      </c>
      <c r="C90" s="79">
        <v>45504</v>
      </c>
      <c r="D90" s="80"/>
      <c r="E90" s="98" t="s">
        <v>425</v>
      </c>
      <c r="F90" s="98" t="s">
        <v>426</v>
      </c>
      <c r="G90" s="99" t="s">
        <v>427</v>
      </c>
      <c r="H90" s="98" t="s">
        <v>428</v>
      </c>
      <c r="I90" s="98" t="s">
        <v>38</v>
      </c>
      <c r="J90" s="83">
        <v>8500</v>
      </c>
      <c r="K90" s="100" t="str">
        <f>IF(OR(D90=0,L90&gt;0,P90=0,S90="NZ Stock",S90="Trade In",S90="OBO"),"",2800)</f>
        <v/>
      </c>
      <c r="L90" s="101"/>
      <c r="M90" s="86" t="str">
        <f t="shared" si="2"/>
        <v/>
      </c>
      <c r="N90" s="89"/>
      <c r="O90" s="88"/>
      <c r="P90" s="88">
        <f t="shared" si="3"/>
        <v>8500</v>
      </c>
      <c r="Q90" s="88"/>
      <c r="R90" s="88"/>
      <c r="S90" s="102" t="s">
        <v>39</v>
      </c>
      <c r="T90" s="103" t="s">
        <v>429</v>
      </c>
      <c r="U90" s="104"/>
      <c r="V90" s="104"/>
      <c r="W90" s="105"/>
      <c r="X90" s="106"/>
      <c r="Y90" s="45"/>
      <c r="Z90" s="107"/>
      <c r="AA90" s="45"/>
      <c r="AB90" s="45"/>
      <c r="AC90" s="45"/>
      <c r="AD90" s="45"/>
      <c r="AE90" s="45"/>
      <c r="AF90" s="45"/>
      <c r="AG90" s="45"/>
    </row>
    <row r="91" spans="1:33" ht="13.5" hidden="1" customHeight="1">
      <c r="A91" s="45" t="str">
        <f t="shared" si="5"/>
        <v>NHP10-2572439</v>
      </c>
      <c r="B91" s="78" t="str">
        <f t="shared" si="6"/>
        <v>NO</v>
      </c>
      <c r="C91" s="79">
        <v>45504</v>
      </c>
      <c r="D91" s="80"/>
      <c r="E91" s="98" t="s">
        <v>430</v>
      </c>
      <c r="F91" s="98" t="s">
        <v>431</v>
      </c>
      <c r="G91" s="99" t="s">
        <v>432</v>
      </c>
      <c r="H91" s="98" t="s">
        <v>433</v>
      </c>
      <c r="I91" s="98" t="s">
        <v>38</v>
      </c>
      <c r="J91" s="83">
        <v>9000</v>
      </c>
      <c r="K91" s="100" t="str">
        <f>IF(OR(D91=0,L91&gt;0,P91=0,S91="NZ Stock",S91="Trade In",S91="OBO"),"",2800)</f>
        <v/>
      </c>
      <c r="L91" s="101"/>
      <c r="M91" s="86" t="str">
        <f t="shared" si="2"/>
        <v/>
      </c>
      <c r="N91" s="89"/>
      <c r="O91" s="88"/>
      <c r="P91" s="88">
        <f t="shared" si="3"/>
        <v>9000</v>
      </c>
      <c r="Q91" s="88"/>
      <c r="R91" s="88"/>
      <c r="S91" s="102" t="s">
        <v>39</v>
      </c>
      <c r="T91" s="103" t="s">
        <v>295</v>
      </c>
      <c r="U91" s="104"/>
      <c r="V91" s="104"/>
      <c r="W91" s="105"/>
      <c r="X91" s="106"/>
      <c r="Y91" s="45"/>
      <c r="Z91" s="107"/>
      <c r="AA91" s="45"/>
      <c r="AB91" s="45"/>
      <c r="AC91" s="45"/>
      <c r="AD91" s="45"/>
      <c r="AE91" s="45"/>
      <c r="AF91" s="45"/>
      <c r="AG91" s="45"/>
    </row>
    <row r="92" spans="1:33" ht="13.5" hidden="1" customHeight="1">
      <c r="A92" s="45" t="str">
        <f t="shared" si="5"/>
        <v>GP7-077113</v>
      </c>
      <c r="B92" s="78" t="str">
        <f t="shared" si="6"/>
        <v>NO</v>
      </c>
      <c r="C92" s="79">
        <v>45504</v>
      </c>
      <c r="D92" s="80"/>
      <c r="E92" s="98" t="s">
        <v>434</v>
      </c>
      <c r="F92" s="98" t="s">
        <v>435</v>
      </c>
      <c r="G92" s="99" t="s">
        <v>436</v>
      </c>
      <c r="H92" s="98" t="s">
        <v>437</v>
      </c>
      <c r="I92" s="98" t="s">
        <v>38</v>
      </c>
      <c r="J92" s="83">
        <v>8500</v>
      </c>
      <c r="K92" s="100" t="str">
        <f>IF(OR(D92=0,L92&gt;0,P92=0,S92="NZ Stock",S92="Trade In",S92="OBO"),"",2800)</f>
        <v/>
      </c>
      <c r="L92" s="101"/>
      <c r="M92" s="86" t="str">
        <f t="shared" si="2"/>
        <v/>
      </c>
      <c r="N92" s="89"/>
      <c r="O92" s="88"/>
      <c r="P92" s="88">
        <f t="shared" si="3"/>
        <v>8500</v>
      </c>
      <c r="Q92" s="88"/>
      <c r="R92" s="88"/>
      <c r="S92" s="102" t="s">
        <v>39</v>
      </c>
      <c r="T92" s="103" t="s">
        <v>295</v>
      </c>
      <c r="U92" s="104"/>
      <c r="V92" s="104"/>
      <c r="W92" s="105"/>
      <c r="X92" s="106"/>
      <c r="Y92" s="45"/>
      <c r="Z92" s="107"/>
      <c r="AA92" s="45"/>
      <c r="AB92" s="45"/>
      <c r="AC92" s="45"/>
      <c r="AD92" s="45"/>
      <c r="AE92" s="45"/>
      <c r="AF92" s="45"/>
      <c r="AG92" s="45"/>
    </row>
    <row r="93" spans="1:33" ht="13.5" hidden="1" customHeight="1">
      <c r="A93" s="45" t="str">
        <f t="shared" si="5"/>
        <v>TZ51-011286</v>
      </c>
      <c r="B93" s="78" t="str">
        <f t="shared" si="6"/>
        <v>NO</v>
      </c>
      <c r="C93" s="79">
        <v>45504</v>
      </c>
      <c r="D93" s="80"/>
      <c r="E93" s="98" t="s">
        <v>438</v>
      </c>
      <c r="F93" s="98" t="s">
        <v>439</v>
      </c>
      <c r="G93" s="99" t="s">
        <v>440</v>
      </c>
      <c r="H93" s="98" t="s">
        <v>441</v>
      </c>
      <c r="I93" s="98" t="s">
        <v>38</v>
      </c>
      <c r="J93" s="83">
        <v>10000</v>
      </c>
      <c r="K93" s="100" t="str">
        <f>IF(OR(D93=0,L93&gt;0,P93=0,S93="NZ Stock",S93="Trade In",S93="OBO"),"",2800)</f>
        <v/>
      </c>
      <c r="L93" s="101"/>
      <c r="M93" s="86" t="str">
        <f t="shared" si="2"/>
        <v/>
      </c>
      <c r="N93" s="89"/>
      <c r="O93" s="88"/>
      <c r="P93" s="88">
        <f t="shared" si="3"/>
        <v>10000</v>
      </c>
      <c r="Q93" s="88"/>
      <c r="R93" s="88"/>
      <c r="S93" s="102" t="s">
        <v>39</v>
      </c>
      <c r="T93" s="103" t="s">
        <v>286</v>
      </c>
      <c r="U93" s="104"/>
      <c r="V93" s="104"/>
      <c r="W93" s="105"/>
      <c r="X93" s="106"/>
      <c r="Y93" s="45"/>
      <c r="Z93" s="107"/>
      <c r="AA93" s="45"/>
      <c r="AB93" s="45"/>
      <c r="AC93" s="45"/>
      <c r="AD93" s="45"/>
      <c r="AE93" s="45"/>
      <c r="AF93" s="45"/>
      <c r="AG93" s="45"/>
    </row>
    <row r="94" spans="1:33" ht="13.5" hidden="1" customHeight="1">
      <c r="A94" s="45" t="str">
        <f t="shared" si="5"/>
        <v>BYEFP-108098</v>
      </c>
      <c r="B94" s="78" t="str">
        <f t="shared" si="6"/>
        <v>NO</v>
      </c>
      <c r="C94" s="79">
        <v>45504</v>
      </c>
      <c r="D94" s="80"/>
      <c r="E94" s="98" t="s">
        <v>442</v>
      </c>
      <c r="F94" s="98" t="s">
        <v>443</v>
      </c>
      <c r="G94" s="108"/>
      <c r="H94" s="98" t="s">
        <v>444</v>
      </c>
      <c r="I94" s="98" t="s">
        <v>38</v>
      </c>
      <c r="J94" s="83">
        <v>13000</v>
      </c>
      <c r="K94" s="100" t="str">
        <f>IF(OR(D94=0,L94&gt;0,P94=0,S94="NZ Stock",S94="Trade In",S94="OBO"),"",2800)</f>
        <v/>
      </c>
      <c r="L94" s="101"/>
      <c r="M94" s="86" t="str">
        <f t="shared" si="2"/>
        <v/>
      </c>
      <c r="N94" s="89"/>
      <c r="O94" s="88"/>
      <c r="P94" s="88">
        <f t="shared" si="3"/>
        <v>13000</v>
      </c>
      <c r="Q94" s="88"/>
      <c r="R94" s="88"/>
      <c r="S94" s="102" t="s">
        <v>39</v>
      </c>
      <c r="T94" s="103" t="s">
        <v>445</v>
      </c>
      <c r="U94" s="104"/>
      <c r="V94" s="104"/>
      <c r="W94" s="105"/>
      <c r="X94" s="106"/>
      <c r="Y94" s="45"/>
      <c r="Z94" s="107"/>
      <c r="AA94" s="45"/>
      <c r="AB94" s="45"/>
      <c r="AC94" s="45"/>
      <c r="AD94" s="45"/>
      <c r="AE94" s="45"/>
      <c r="AF94" s="45"/>
      <c r="AG94" s="45"/>
    </row>
    <row r="95" spans="1:33" ht="13.5" hidden="1" customHeight="1">
      <c r="A95" s="45" t="str">
        <f t="shared" si="5"/>
        <v>NT32-056443</v>
      </c>
      <c r="B95" s="78" t="str">
        <f t="shared" si="6"/>
        <v>NO</v>
      </c>
      <c r="C95" s="79">
        <v>45504</v>
      </c>
      <c r="D95" s="80"/>
      <c r="E95" s="98" t="s">
        <v>446</v>
      </c>
      <c r="F95" s="98" t="s">
        <v>447</v>
      </c>
      <c r="G95" s="99" t="s">
        <v>448</v>
      </c>
      <c r="H95" s="98" t="s">
        <v>449</v>
      </c>
      <c r="I95" s="98" t="s">
        <v>38</v>
      </c>
      <c r="J95" s="83">
        <v>17000</v>
      </c>
      <c r="K95" s="100" t="str">
        <f>IF(OR(D95=0,L95&gt;0,P95=0,S95="NZ Stock",S95="Trade In",S95="OBO"),"",2800)</f>
        <v/>
      </c>
      <c r="L95" s="101"/>
      <c r="M95" s="86" t="str">
        <f t="shared" si="2"/>
        <v/>
      </c>
      <c r="N95" s="89"/>
      <c r="O95" s="88"/>
      <c r="P95" s="88">
        <f t="shared" si="3"/>
        <v>17000</v>
      </c>
      <c r="Q95" s="88"/>
      <c r="R95" s="88"/>
      <c r="S95" s="102" t="s">
        <v>39</v>
      </c>
      <c r="T95" s="103" t="s">
        <v>450</v>
      </c>
      <c r="U95" s="104"/>
      <c r="V95" s="104"/>
      <c r="W95" s="105"/>
      <c r="X95" s="106"/>
      <c r="Y95" s="45"/>
      <c r="Z95" s="107"/>
      <c r="AA95" s="45"/>
      <c r="AB95" s="45"/>
      <c r="AC95" s="45"/>
      <c r="AD95" s="45"/>
      <c r="AE95" s="45"/>
      <c r="AF95" s="45"/>
      <c r="AG95" s="45"/>
    </row>
    <row r="96" spans="1:33" ht="13.5" hidden="1" customHeight="1">
      <c r="A96" s="45" t="str">
        <f t="shared" si="5"/>
        <v>WBAVL32090VP89454</v>
      </c>
      <c r="B96" s="78" t="str">
        <f t="shared" si="6"/>
        <v>NO</v>
      </c>
      <c r="C96" s="79">
        <v>45504</v>
      </c>
      <c r="D96" s="80"/>
      <c r="E96" s="98" t="s">
        <v>451</v>
      </c>
      <c r="F96" s="98" t="s">
        <v>452</v>
      </c>
      <c r="G96" s="99" t="s">
        <v>453</v>
      </c>
      <c r="H96" s="98" t="s">
        <v>454</v>
      </c>
      <c r="I96" s="98" t="s">
        <v>38</v>
      </c>
      <c r="J96" s="83">
        <v>8000</v>
      </c>
      <c r="K96" s="100" t="str">
        <f>IF(OR(D96=0,L96&gt;0,P96=0,S96="NZ Stock",S96="Trade In",S96="OBO"),"",2800)</f>
        <v/>
      </c>
      <c r="L96" s="101"/>
      <c r="M96" s="86" t="str">
        <f t="shared" si="2"/>
        <v/>
      </c>
      <c r="N96" s="89"/>
      <c r="O96" s="88"/>
      <c r="P96" s="88">
        <f t="shared" si="3"/>
        <v>8000</v>
      </c>
      <c r="Q96" s="88"/>
      <c r="R96" s="88"/>
      <c r="S96" s="102" t="s">
        <v>39</v>
      </c>
      <c r="T96" s="103" t="s">
        <v>455</v>
      </c>
      <c r="U96" s="104"/>
      <c r="V96" s="104"/>
      <c r="W96" s="105"/>
      <c r="X96" s="106"/>
      <c r="Y96" s="45"/>
      <c r="Z96" s="107"/>
      <c r="AA96" s="45"/>
      <c r="AB96" s="45"/>
      <c r="AC96" s="45"/>
      <c r="AD96" s="45"/>
      <c r="AE96" s="45"/>
      <c r="AF96" s="45"/>
      <c r="AG96" s="45"/>
    </row>
    <row r="97" spans="1:33" ht="13.5" hidden="1" customHeight="1">
      <c r="A97" s="45" t="str">
        <f t="shared" si="5"/>
        <v>WMWZC32070WM22287</v>
      </c>
      <c r="B97" s="78" t="str">
        <f t="shared" si="6"/>
        <v>NO</v>
      </c>
      <c r="C97" s="79">
        <v>45504</v>
      </c>
      <c r="D97" s="80"/>
      <c r="E97" s="98" t="s">
        <v>456</v>
      </c>
      <c r="F97" s="98" t="s">
        <v>457</v>
      </c>
      <c r="G97" s="108"/>
      <c r="H97" s="98" t="s">
        <v>458</v>
      </c>
      <c r="I97" s="98" t="s">
        <v>38</v>
      </c>
      <c r="J97" s="83">
        <v>9000</v>
      </c>
      <c r="K97" s="100" t="str">
        <f>IF(OR(D97=0,L97&gt;0,P97=0,S97="NZ Stock",S97="Trade In",S97="OBO"),"",2800)</f>
        <v/>
      </c>
      <c r="L97" s="101"/>
      <c r="M97" s="86" t="str">
        <f t="shared" si="2"/>
        <v/>
      </c>
      <c r="N97" s="89"/>
      <c r="O97" s="88"/>
      <c r="P97" s="88">
        <f t="shared" si="3"/>
        <v>9000</v>
      </c>
      <c r="Q97" s="88"/>
      <c r="R97" s="88"/>
      <c r="S97" s="102" t="s">
        <v>39</v>
      </c>
      <c r="T97" s="103" t="s">
        <v>78</v>
      </c>
      <c r="U97" s="104"/>
      <c r="V97" s="104"/>
      <c r="W97" s="105"/>
      <c r="X97" s="106"/>
      <c r="Y97" s="45"/>
      <c r="Z97" s="107"/>
      <c r="AA97" s="45"/>
      <c r="AB97" s="45"/>
      <c r="AC97" s="45"/>
      <c r="AD97" s="45"/>
      <c r="AE97" s="45"/>
      <c r="AF97" s="45"/>
      <c r="AG97" s="45"/>
    </row>
    <row r="98" spans="1:33" ht="13.5" hidden="1" customHeight="1">
      <c r="A98" s="45" t="str">
        <f t="shared" si="5"/>
        <v>NT32-506042</v>
      </c>
      <c r="B98" s="78" t="str">
        <f t="shared" si="6"/>
        <v>NO</v>
      </c>
      <c r="C98" s="79">
        <v>45504</v>
      </c>
      <c r="D98" s="80"/>
      <c r="E98" s="98" t="s">
        <v>459</v>
      </c>
      <c r="F98" s="98" t="s">
        <v>460</v>
      </c>
      <c r="G98" s="108"/>
      <c r="H98" s="98" t="s">
        <v>461</v>
      </c>
      <c r="I98" s="98" t="s">
        <v>38</v>
      </c>
      <c r="J98" s="83">
        <v>13000</v>
      </c>
      <c r="K98" s="100" t="str">
        <f>IF(OR(D98=0,L98&gt;0,P98=0,S98="NZ Stock",S98="Trade In",S98="OBO"),"",2800)</f>
        <v/>
      </c>
      <c r="L98" s="101"/>
      <c r="M98" s="86" t="str">
        <f t="shared" si="2"/>
        <v/>
      </c>
      <c r="N98" s="89"/>
      <c r="O98" s="88"/>
      <c r="P98" s="88">
        <f t="shared" si="3"/>
        <v>13000</v>
      </c>
      <c r="Q98" s="88"/>
      <c r="R98" s="88"/>
      <c r="S98" s="102" t="s">
        <v>39</v>
      </c>
      <c r="T98" s="103" t="s">
        <v>357</v>
      </c>
      <c r="U98" s="104"/>
      <c r="V98" s="104"/>
      <c r="W98" s="105"/>
      <c r="X98" s="106"/>
      <c r="Y98" s="45"/>
      <c r="Z98" s="107"/>
      <c r="AA98" s="45"/>
      <c r="AB98" s="45"/>
      <c r="AC98" s="45"/>
      <c r="AD98" s="45"/>
      <c r="AE98" s="45"/>
      <c r="AF98" s="45"/>
      <c r="AG98" s="45"/>
    </row>
    <row r="99" spans="1:33" ht="13.5" hidden="1" customHeight="1">
      <c r="A99" s="45" t="str">
        <f t="shared" si="5"/>
        <v>WVWZZZAUZFP598701</v>
      </c>
      <c r="B99" s="78" t="str">
        <f t="shared" si="6"/>
        <v>NO</v>
      </c>
      <c r="C99" s="79">
        <v>45504</v>
      </c>
      <c r="D99" s="80"/>
      <c r="E99" s="98" t="s">
        <v>462</v>
      </c>
      <c r="F99" s="98" t="s">
        <v>463</v>
      </c>
      <c r="G99" s="108"/>
      <c r="H99" s="98" t="s">
        <v>464</v>
      </c>
      <c r="I99" s="98" t="s">
        <v>38</v>
      </c>
      <c r="J99" s="83">
        <v>9000</v>
      </c>
      <c r="K99" s="100" t="str">
        <f>IF(OR(D99=0,L99&gt;0,P99=0,S99="NZ Stock",S99="Trade In",S99="OBO"),"",2800)</f>
        <v/>
      </c>
      <c r="L99" s="101"/>
      <c r="M99" s="86" t="str">
        <f t="shared" si="2"/>
        <v/>
      </c>
      <c r="N99" s="89"/>
      <c r="O99" s="88"/>
      <c r="P99" s="88">
        <f t="shared" si="3"/>
        <v>9000</v>
      </c>
      <c r="Q99" s="88"/>
      <c r="R99" s="88"/>
      <c r="S99" s="102" t="s">
        <v>39</v>
      </c>
      <c r="T99" s="103" t="s">
        <v>465</v>
      </c>
      <c r="U99" s="104"/>
      <c r="V99" s="104"/>
      <c r="W99" s="105"/>
      <c r="X99" s="106"/>
      <c r="Y99" s="45"/>
      <c r="Z99" s="107"/>
      <c r="AA99" s="45"/>
      <c r="AB99" s="45"/>
      <c r="AC99" s="45"/>
      <c r="AD99" s="45"/>
      <c r="AE99" s="45"/>
      <c r="AF99" s="45"/>
      <c r="AG99" s="45"/>
    </row>
    <row r="100" spans="1:33" ht="13.5" hidden="1" customHeight="1">
      <c r="A100" s="45" t="str">
        <f t="shared" si="5"/>
        <v>HFC26-107684</v>
      </c>
      <c r="B100" s="78" t="str">
        <f t="shared" si="6"/>
        <v>NO</v>
      </c>
      <c r="C100" s="79">
        <v>45506</v>
      </c>
      <c r="D100" s="80"/>
      <c r="E100" s="98" t="s">
        <v>466</v>
      </c>
      <c r="F100" s="98" t="s">
        <v>467</v>
      </c>
      <c r="G100" s="108"/>
      <c r="H100" s="98" t="s">
        <v>468</v>
      </c>
      <c r="I100" s="98" t="s">
        <v>38</v>
      </c>
      <c r="J100" s="83">
        <v>8000</v>
      </c>
      <c r="K100" s="100" t="str">
        <f>IF(OR(D100=0,L100&gt;0,P100=0,S100="NZ Stock",S100="Trade In",S100="OBO"),"",2800)</f>
        <v/>
      </c>
      <c r="L100" s="101"/>
      <c r="M100" s="86" t="str">
        <f t="shared" si="2"/>
        <v/>
      </c>
      <c r="N100" s="89"/>
      <c r="O100" s="88"/>
      <c r="P100" s="88">
        <f t="shared" si="3"/>
        <v>8000</v>
      </c>
      <c r="Q100" s="88"/>
      <c r="R100" s="88"/>
      <c r="S100" s="102" t="s">
        <v>39</v>
      </c>
      <c r="T100" s="103" t="s">
        <v>158</v>
      </c>
      <c r="U100" s="104"/>
      <c r="V100" s="104"/>
      <c r="W100" s="105"/>
      <c r="X100" s="106"/>
      <c r="Y100" s="45"/>
      <c r="Z100" s="107"/>
      <c r="AA100" s="45"/>
      <c r="AB100" s="45"/>
      <c r="AC100" s="45"/>
      <c r="AD100" s="45"/>
      <c r="AE100" s="45"/>
      <c r="AF100" s="45"/>
      <c r="AG100" s="45"/>
    </row>
    <row r="101" spans="1:33" ht="13.5" hidden="1" customHeight="1">
      <c r="A101" s="45" t="str">
        <f t="shared" si="5"/>
        <v>HFC26-132788</v>
      </c>
      <c r="B101" s="78" t="str">
        <f t="shared" si="6"/>
        <v>NO</v>
      </c>
      <c r="C101" s="79">
        <v>45506</v>
      </c>
      <c r="D101" s="80"/>
      <c r="E101" s="98" t="s">
        <v>469</v>
      </c>
      <c r="F101" s="98" t="s">
        <v>470</v>
      </c>
      <c r="G101" s="108"/>
      <c r="H101" s="98" t="s">
        <v>471</v>
      </c>
      <c r="I101" s="98" t="s">
        <v>38</v>
      </c>
      <c r="J101" s="83">
        <v>9000</v>
      </c>
      <c r="K101" s="100" t="str">
        <f>IF(OR(D101=0,L101&gt;0,P101=0,S101="NZ Stock",S101="Trade In",S101="OBO"),"",2800)</f>
        <v/>
      </c>
      <c r="L101" s="101"/>
      <c r="M101" s="86" t="str">
        <f t="shared" si="2"/>
        <v/>
      </c>
      <c r="N101" s="89"/>
      <c r="O101" s="88"/>
      <c r="P101" s="88">
        <f t="shared" si="3"/>
        <v>9000</v>
      </c>
      <c r="Q101" s="88"/>
      <c r="R101" s="88"/>
      <c r="S101" s="102" t="s">
        <v>39</v>
      </c>
      <c r="T101" s="103" t="s">
        <v>465</v>
      </c>
      <c r="U101" s="104"/>
      <c r="V101" s="104"/>
      <c r="W101" s="105"/>
      <c r="X101" s="106"/>
      <c r="Y101" s="45"/>
      <c r="Z101" s="107"/>
      <c r="AA101" s="45"/>
      <c r="AB101" s="45"/>
      <c r="AC101" s="45"/>
      <c r="AD101" s="45"/>
      <c r="AE101" s="45"/>
      <c r="AF101" s="45"/>
      <c r="AG101" s="45"/>
    </row>
    <row r="102" spans="1:33" ht="13.5" hidden="1" customHeight="1">
      <c r="A102" s="45" t="str">
        <f t="shared" si="5"/>
        <v>GP6-003397</v>
      </c>
      <c r="B102" s="78" t="str">
        <f t="shared" si="6"/>
        <v>NO</v>
      </c>
      <c r="C102" s="79">
        <v>45506</v>
      </c>
      <c r="D102" s="80"/>
      <c r="E102" s="98" t="s">
        <v>472</v>
      </c>
      <c r="F102" s="98" t="s">
        <v>473</v>
      </c>
      <c r="G102" s="108"/>
      <c r="H102" s="98" t="s">
        <v>474</v>
      </c>
      <c r="I102" s="98" t="s">
        <v>38</v>
      </c>
      <c r="J102" s="83">
        <v>9000</v>
      </c>
      <c r="K102" s="100" t="str">
        <f>IF(OR(D102=0,L102&gt;0,P102=0,S102="NZ Stock",S102="Trade In",S102="OBO"),"",2800)</f>
        <v/>
      </c>
      <c r="L102" s="101"/>
      <c r="M102" s="86" t="str">
        <f t="shared" si="2"/>
        <v/>
      </c>
      <c r="N102" s="89"/>
      <c r="O102" s="88"/>
      <c r="P102" s="88">
        <f t="shared" si="3"/>
        <v>9000</v>
      </c>
      <c r="Q102" s="88"/>
      <c r="R102" s="88"/>
      <c r="S102" s="102" t="s">
        <v>39</v>
      </c>
      <c r="T102" s="103" t="s">
        <v>475</v>
      </c>
      <c r="U102" s="104"/>
      <c r="V102" s="104"/>
      <c r="W102" s="105"/>
      <c r="X102" s="106"/>
      <c r="Y102" s="45"/>
      <c r="Z102" s="107"/>
      <c r="AA102" s="45"/>
      <c r="AB102" s="45"/>
      <c r="AC102" s="45"/>
      <c r="AD102" s="45"/>
      <c r="AE102" s="45"/>
      <c r="AF102" s="45"/>
      <c r="AG102" s="45"/>
    </row>
    <row r="103" spans="1:33" ht="13.5" hidden="1" customHeight="1">
      <c r="A103" s="45" t="str">
        <f t="shared" si="5"/>
        <v>KE2FW-129085</v>
      </c>
      <c r="B103" s="78" t="str">
        <f t="shared" si="6"/>
        <v>NO</v>
      </c>
      <c r="C103" s="79">
        <v>45506</v>
      </c>
      <c r="D103" s="80"/>
      <c r="E103" s="98" t="s">
        <v>476</v>
      </c>
      <c r="F103" s="98" t="s">
        <v>477</v>
      </c>
      <c r="G103" s="99" t="s">
        <v>478</v>
      </c>
      <c r="H103" s="98" t="s">
        <v>479</v>
      </c>
      <c r="I103" s="98" t="s">
        <v>38</v>
      </c>
      <c r="J103" s="83">
        <v>8000</v>
      </c>
      <c r="K103" s="100" t="str">
        <f>IF(OR(D103=0,L103&gt;0,P103=0,S103="NZ Stock",S103="Trade In",S103="OBO"),"",2800)</f>
        <v/>
      </c>
      <c r="L103" s="101"/>
      <c r="M103" s="86" t="str">
        <f t="shared" si="2"/>
        <v/>
      </c>
      <c r="N103" s="89"/>
      <c r="O103" s="88"/>
      <c r="P103" s="88">
        <f t="shared" si="3"/>
        <v>8000</v>
      </c>
      <c r="Q103" s="88"/>
      <c r="R103" s="88"/>
      <c r="S103" s="102" t="s">
        <v>39</v>
      </c>
      <c r="T103" s="103" t="s">
        <v>480</v>
      </c>
      <c r="U103" s="104"/>
      <c r="V103" s="104"/>
      <c r="W103" s="105"/>
      <c r="X103" s="106"/>
      <c r="Y103" s="45"/>
      <c r="Z103" s="107"/>
      <c r="AA103" s="45"/>
      <c r="AB103" s="45"/>
      <c r="AC103" s="45"/>
      <c r="AD103" s="45"/>
      <c r="AE103" s="45"/>
      <c r="AF103" s="45"/>
      <c r="AG103" s="45"/>
    </row>
    <row r="104" spans="1:33" ht="13.5" hidden="1" customHeight="1">
      <c r="A104" s="45" t="str">
        <f t="shared" si="5"/>
        <v>WMWMF72080TV01204</v>
      </c>
      <c r="B104" s="78" t="str">
        <f t="shared" si="6"/>
        <v>NO</v>
      </c>
      <c r="C104" s="79">
        <v>45506</v>
      </c>
      <c r="D104" s="80"/>
      <c r="E104" s="98" t="s">
        <v>481</v>
      </c>
      <c r="F104" s="98" t="s">
        <v>482</v>
      </c>
      <c r="G104" s="108"/>
      <c r="H104" s="98" t="s">
        <v>483</v>
      </c>
      <c r="I104" s="98" t="s">
        <v>38</v>
      </c>
      <c r="J104" s="83">
        <v>7000</v>
      </c>
      <c r="K104" s="100" t="str">
        <f>IF(OR(D104=0,L104&gt;0,P104=0,S104="NZ Stock",S104="Trade In",S104="OBO"),"",2800)</f>
        <v/>
      </c>
      <c r="L104" s="101"/>
      <c r="M104" s="86" t="str">
        <f t="shared" si="2"/>
        <v/>
      </c>
      <c r="N104" s="89"/>
      <c r="O104" s="88"/>
      <c r="P104" s="88">
        <f t="shared" si="3"/>
        <v>7000</v>
      </c>
      <c r="Q104" s="88"/>
      <c r="R104" s="88"/>
      <c r="S104" s="102" t="s">
        <v>39</v>
      </c>
      <c r="T104" s="103" t="s">
        <v>82</v>
      </c>
      <c r="U104" s="104"/>
      <c r="V104" s="104"/>
      <c r="W104" s="105"/>
      <c r="X104" s="106"/>
      <c r="Y104" s="45"/>
      <c r="Z104" s="107"/>
      <c r="AA104" s="45"/>
      <c r="AB104" s="45"/>
      <c r="AC104" s="45"/>
      <c r="AD104" s="45"/>
      <c r="AE104" s="45"/>
      <c r="AF104" s="45"/>
      <c r="AG104" s="45"/>
    </row>
    <row r="105" spans="1:33" ht="13.5" hidden="1" customHeight="1">
      <c r="A105" s="45" t="str">
        <f t="shared" si="5"/>
        <v>NT32-000835</v>
      </c>
      <c r="B105" s="78" t="str">
        <f t="shared" si="6"/>
        <v>NO</v>
      </c>
      <c r="C105" s="79">
        <v>45506</v>
      </c>
      <c r="D105" s="80"/>
      <c r="E105" s="98" t="s">
        <v>484</v>
      </c>
      <c r="F105" s="98" t="s">
        <v>485</v>
      </c>
      <c r="G105" s="108"/>
      <c r="H105" s="98" t="s">
        <v>486</v>
      </c>
      <c r="I105" s="98" t="s">
        <v>38</v>
      </c>
      <c r="J105" s="83">
        <v>9000</v>
      </c>
      <c r="K105" s="100" t="str">
        <f>IF(OR(D105=0,L105&gt;0,P105=0,S105="NZ Stock",S105="Trade In",S105="OBO"),"",2800)</f>
        <v/>
      </c>
      <c r="L105" s="101"/>
      <c r="M105" s="86" t="str">
        <f t="shared" si="2"/>
        <v/>
      </c>
      <c r="N105" s="89"/>
      <c r="O105" s="88"/>
      <c r="P105" s="88">
        <f t="shared" si="3"/>
        <v>9000</v>
      </c>
      <c r="Q105" s="88"/>
      <c r="R105" s="88"/>
      <c r="S105" s="102" t="s">
        <v>39</v>
      </c>
      <c r="T105" s="103" t="s">
        <v>353</v>
      </c>
      <c r="U105" s="104"/>
      <c r="V105" s="104"/>
      <c r="W105" s="105"/>
      <c r="X105" s="106"/>
      <c r="Y105" s="45"/>
      <c r="Z105" s="107"/>
      <c r="AA105" s="45"/>
      <c r="AB105" s="45"/>
      <c r="AC105" s="45"/>
      <c r="AD105" s="45"/>
      <c r="AE105" s="45"/>
      <c r="AF105" s="45"/>
      <c r="AG105" s="45"/>
    </row>
    <row r="106" spans="1:33" ht="13.5" hidden="1" customHeight="1">
      <c r="A106" s="45" t="str">
        <f t="shared" si="5"/>
        <v>C26-000868</v>
      </c>
      <c r="B106" s="78" t="str">
        <f t="shared" si="6"/>
        <v>NO</v>
      </c>
      <c r="C106" s="79">
        <v>45506</v>
      </c>
      <c r="D106" s="80"/>
      <c r="E106" s="98" t="s">
        <v>487</v>
      </c>
      <c r="F106" s="98" t="s">
        <v>488</v>
      </c>
      <c r="G106" s="108"/>
      <c r="H106" s="98" t="s">
        <v>489</v>
      </c>
      <c r="I106" s="98" t="s">
        <v>38</v>
      </c>
      <c r="J106" s="83">
        <v>7000</v>
      </c>
      <c r="K106" s="100" t="str">
        <f>IF(OR(D106=0,L106&gt;0,P106=0,S106="NZ Stock",S106="Trade In",S106="OBO"),"",2800)</f>
        <v/>
      </c>
      <c r="L106" s="101"/>
      <c r="M106" s="86" t="str">
        <f t="shared" si="2"/>
        <v/>
      </c>
      <c r="N106" s="89"/>
      <c r="O106" s="88"/>
      <c r="P106" s="88">
        <f t="shared" si="3"/>
        <v>7000</v>
      </c>
      <c r="Q106" s="88"/>
      <c r="R106" s="88"/>
      <c r="S106" s="102" t="s">
        <v>39</v>
      </c>
      <c r="T106" s="103" t="s">
        <v>40</v>
      </c>
      <c r="U106" s="104"/>
      <c r="V106" s="104"/>
      <c r="W106" s="105"/>
      <c r="X106" s="106"/>
      <c r="Y106" s="45"/>
      <c r="Z106" s="107"/>
      <c r="AA106" s="45"/>
      <c r="AB106" s="45"/>
      <c r="AC106" s="45"/>
      <c r="AD106" s="45"/>
      <c r="AE106" s="45"/>
      <c r="AF106" s="45"/>
      <c r="AG106" s="45"/>
    </row>
    <row r="107" spans="1:33" ht="13.5" hidden="1" customHeight="1">
      <c r="A107" s="45" t="str">
        <f t="shared" si="5"/>
        <v>WMWZC52090WP81958</v>
      </c>
      <c r="B107" s="78" t="str">
        <f t="shared" si="6"/>
        <v>NO</v>
      </c>
      <c r="C107" s="79">
        <v>45506</v>
      </c>
      <c r="D107" s="80"/>
      <c r="E107" s="98" t="s">
        <v>490</v>
      </c>
      <c r="F107" s="98" t="s">
        <v>491</v>
      </c>
      <c r="G107" s="108"/>
      <c r="H107" s="98" t="s">
        <v>492</v>
      </c>
      <c r="I107" s="98" t="s">
        <v>38</v>
      </c>
      <c r="J107" s="83">
        <v>9000</v>
      </c>
      <c r="K107" s="100" t="str">
        <f>IF(OR(D107=0,L107&gt;0,P107=0,S107="NZ Stock",S107="Trade In",S107="OBO"),"",2800)</f>
        <v/>
      </c>
      <c r="L107" s="101"/>
      <c r="M107" s="86" t="str">
        <f t="shared" si="2"/>
        <v/>
      </c>
      <c r="N107" s="89"/>
      <c r="O107" s="88"/>
      <c r="P107" s="88">
        <f t="shared" si="3"/>
        <v>9000</v>
      </c>
      <c r="Q107" s="88"/>
      <c r="R107" s="88"/>
      <c r="S107" s="102" t="s">
        <v>39</v>
      </c>
      <c r="T107" s="103" t="s">
        <v>493</v>
      </c>
      <c r="U107" s="104"/>
      <c r="V107" s="104"/>
      <c r="W107" s="105"/>
      <c r="X107" s="106"/>
      <c r="Y107" s="45"/>
      <c r="Z107" s="107"/>
      <c r="AA107" s="45"/>
      <c r="AB107" s="45"/>
      <c r="AC107" s="45"/>
      <c r="AD107" s="45"/>
      <c r="AE107" s="45"/>
      <c r="AF107" s="45"/>
      <c r="AG107" s="45"/>
    </row>
    <row r="108" spans="1:33" ht="13.5" hidden="1" customHeight="1">
      <c r="A108" s="45" t="str">
        <f t="shared" si="5"/>
        <v>WMWXN920902D26692</v>
      </c>
      <c r="B108" s="78" t="str">
        <f t="shared" si="6"/>
        <v>NO</v>
      </c>
      <c r="C108" s="79">
        <v>45506</v>
      </c>
      <c r="D108" s="80"/>
      <c r="E108" s="98" t="s">
        <v>494</v>
      </c>
      <c r="F108" s="98" t="s">
        <v>495</v>
      </c>
      <c r="G108" s="108"/>
      <c r="H108" s="98" t="s">
        <v>496</v>
      </c>
      <c r="I108" s="98" t="s">
        <v>38</v>
      </c>
      <c r="J108" s="83">
        <v>11000</v>
      </c>
      <c r="K108" s="100" t="str">
        <f>IF(OR(D108=0,L108&gt;0,P108=0,S108="NZ Stock",S108="Trade In",S108="OBO"),"",2800)</f>
        <v/>
      </c>
      <c r="L108" s="101"/>
      <c r="M108" s="86" t="str">
        <f t="shared" si="2"/>
        <v/>
      </c>
      <c r="N108" s="89"/>
      <c r="O108" s="88"/>
      <c r="P108" s="88">
        <f t="shared" si="3"/>
        <v>11000</v>
      </c>
      <c r="Q108" s="88"/>
      <c r="R108" s="88"/>
      <c r="S108" s="102" t="s">
        <v>39</v>
      </c>
      <c r="T108" s="103" t="s">
        <v>497</v>
      </c>
      <c r="U108" s="104"/>
      <c r="V108" s="104"/>
      <c r="W108" s="105"/>
      <c r="X108" s="106"/>
      <c r="Y108" s="45"/>
      <c r="Z108" s="107"/>
      <c r="AA108" s="45"/>
      <c r="AB108" s="45"/>
      <c r="AC108" s="45"/>
      <c r="AD108" s="45"/>
      <c r="AE108" s="45"/>
      <c r="AF108" s="45"/>
      <c r="AG108" s="45"/>
    </row>
    <row r="109" spans="1:33" ht="13.5" hidden="1" customHeight="1">
      <c r="A109" s="45" t="str">
        <f t="shared" si="5"/>
        <v>YF15-312234</v>
      </c>
      <c r="B109" s="78" t="str">
        <f t="shared" si="6"/>
        <v>NO</v>
      </c>
      <c r="C109" s="79">
        <v>45506</v>
      </c>
      <c r="D109" s="80"/>
      <c r="E109" s="98" t="s">
        <v>498</v>
      </c>
      <c r="F109" s="98" t="s">
        <v>499</v>
      </c>
      <c r="G109" s="108"/>
      <c r="H109" s="98" t="s">
        <v>500</v>
      </c>
      <c r="I109" s="98" t="s">
        <v>38</v>
      </c>
      <c r="J109" s="83">
        <v>9000</v>
      </c>
      <c r="K109" s="100" t="str">
        <f>IF(OR(D109=0,L109&gt;0,P109=0,S109="NZ Stock",S109="Trade In",S109="OBO"),"",2800)</f>
        <v/>
      </c>
      <c r="L109" s="101"/>
      <c r="M109" s="86" t="str">
        <f t="shared" si="2"/>
        <v/>
      </c>
      <c r="N109" s="89"/>
      <c r="O109" s="88"/>
      <c r="P109" s="88">
        <f t="shared" si="3"/>
        <v>9000</v>
      </c>
      <c r="Q109" s="88"/>
      <c r="R109" s="88"/>
      <c r="S109" s="102" t="s">
        <v>39</v>
      </c>
      <c r="T109" s="103" t="s">
        <v>158</v>
      </c>
      <c r="U109" s="104"/>
      <c r="V109" s="104"/>
      <c r="W109" s="105"/>
      <c r="X109" s="106"/>
      <c r="Y109" s="45"/>
      <c r="Z109" s="107"/>
      <c r="AA109" s="45"/>
      <c r="AB109" s="45"/>
      <c r="AC109" s="45"/>
      <c r="AD109" s="45"/>
      <c r="AE109" s="45"/>
      <c r="AF109" s="45"/>
      <c r="AG109" s="45"/>
    </row>
    <row r="110" spans="1:33" ht="13.5" hidden="1" customHeight="1">
      <c r="A110" s="45" t="str">
        <f t="shared" si="5"/>
        <v>GJ2FP-100883</v>
      </c>
      <c r="B110" s="78" t="str">
        <f t="shared" si="6"/>
        <v>NO</v>
      </c>
      <c r="C110" s="79">
        <v>45506</v>
      </c>
      <c r="D110" s="80"/>
      <c r="E110" s="98" t="s">
        <v>501</v>
      </c>
      <c r="F110" s="98" t="s">
        <v>502</v>
      </c>
      <c r="G110" s="99" t="s">
        <v>503</v>
      </c>
      <c r="H110" s="98" t="s">
        <v>504</v>
      </c>
      <c r="I110" s="98" t="s">
        <v>38</v>
      </c>
      <c r="J110" s="83">
        <v>13000</v>
      </c>
      <c r="K110" s="100" t="str">
        <f>IF(OR(D110=0,L110&gt;0,P110=0,S110="NZ Stock",S110="Trade In",S110="OBO"),"",2800)</f>
        <v/>
      </c>
      <c r="L110" s="101"/>
      <c r="M110" s="86" t="str">
        <f t="shared" si="2"/>
        <v/>
      </c>
      <c r="N110" s="89"/>
      <c r="O110" s="88"/>
      <c r="P110" s="88">
        <f t="shared" si="3"/>
        <v>13000</v>
      </c>
      <c r="Q110" s="88"/>
      <c r="R110" s="88"/>
      <c r="S110" s="102" t="s">
        <v>39</v>
      </c>
      <c r="T110" s="103" t="s">
        <v>40</v>
      </c>
      <c r="U110" s="104"/>
      <c r="V110" s="104"/>
      <c r="W110" s="105"/>
      <c r="X110" s="106"/>
      <c r="Y110" s="45"/>
      <c r="Z110" s="107"/>
      <c r="AA110" s="45"/>
      <c r="AB110" s="45"/>
      <c r="AC110" s="45"/>
      <c r="AD110" s="45"/>
      <c r="AE110" s="45"/>
      <c r="AF110" s="45"/>
      <c r="AG110" s="45"/>
    </row>
    <row r="111" spans="1:33" ht="13.5" hidden="1" customHeight="1">
      <c r="A111" s="45" t="str">
        <f t="shared" si="5"/>
        <v>WAUZZZ8V3EA068082</v>
      </c>
      <c r="B111" s="78" t="str">
        <f t="shared" si="6"/>
        <v>NO</v>
      </c>
      <c r="C111" s="79">
        <v>45506</v>
      </c>
      <c r="D111" s="80"/>
      <c r="E111" s="98" t="s">
        <v>505</v>
      </c>
      <c r="F111" s="98" t="s">
        <v>506</v>
      </c>
      <c r="G111" s="108"/>
      <c r="H111" s="98" t="s">
        <v>507</v>
      </c>
      <c r="I111" s="98" t="s">
        <v>38</v>
      </c>
      <c r="J111" s="83">
        <v>8000</v>
      </c>
      <c r="K111" s="100" t="str">
        <f>IF(OR(D111=0,L111&gt;0,P111=0,S111="NZ Stock",S111="Trade In",S111="OBO"),"",2800)</f>
        <v/>
      </c>
      <c r="L111" s="101"/>
      <c r="M111" s="86" t="str">
        <f t="shared" si="2"/>
        <v/>
      </c>
      <c r="N111" s="89"/>
      <c r="O111" s="88"/>
      <c r="P111" s="88">
        <f t="shared" si="3"/>
        <v>8000</v>
      </c>
      <c r="Q111" s="88"/>
      <c r="R111" s="88"/>
      <c r="S111" s="102" t="s">
        <v>39</v>
      </c>
      <c r="T111" s="103" t="s">
        <v>45</v>
      </c>
      <c r="U111" s="104"/>
      <c r="V111" s="104"/>
      <c r="W111" s="105"/>
      <c r="X111" s="106"/>
      <c r="Y111" s="45"/>
      <c r="Z111" s="107"/>
      <c r="AA111" s="45"/>
      <c r="AB111" s="45"/>
      <c r="AC111" s="45"/>
      <c r="AD111" s="45"/>
      <c r="AE111" s="45"/>
      <c r="AF111" s="45"/>
      <c r="AG111" s="45"/>
    </row>
    <row r="112" spans="1:33" ht="13.5" hidden="1" customHeight="1">
      <c r="A112" s="45" t="str">
        <f t="shared" si="5"/>
        <v>KEEFW-201037</v>
      </c>
      <c r="B112" s="78" t="str">
        <f t="shared" si="6"/>
        <v>NO</v>
      </c>
      <c r="C112" s="79">
        <v>45506</v>
      </c>
      <c r="D112" s="80"/>
      <c r="E112" s="98" t="s">
        <v>508</v>
      </c>
      <c r="F112" s="98" t="s">
        <v>509</v>
      </c>
      <c r="G112" s="99" t="s">
        <v>510</v>
      </c>
      <c r="H112" s="98" t="s">
        <v>511</v>
      </c>
      <c r="I112" s="98" t="s">
        <v>38</v>
      </c>
      <c r="J112" s="83">
        <v>17000</v>
      </c>
      <c r="K112" s="100" t="str">
        <f>IF(OR(D112=0,L112&gt;0,P112=0,S112="NZ Stock",S112="Trade In",S112="OBO"),"",2800)</f>
        <v/>
      </c>
      <c r="L112" s="101"/>
      <c r="M112" s="86" t="str">
        <f t="shared" si="2"/>
        <v/>
      </c>
      <c r="N112" s="89"/>
      <c r="O112" s="88"/>
      <c r="P112" s="88">
        <f t="shared" si="3"/>
        <v>17000</v>
      </c>
      <c r="Q112" s="88"/>
      <c r="R112" s="88"/>
      <c r="S112" s="102" t="s">
        <v>39</v>
      </c>
      <c r="T112" s="103" t="s">
        <v>337</v>
      </c>
      <c r="U112" s="104"/>
      <c r="V112" s="104"/>
      <c r="W112" s="105"/>
      <c r="X112" s="106"/>
      <c r="Y112" s="45"/>
      <c r="Z112" s="107"/>
      <c r="AA112" s="45"/>
      <c r="AB112" s="45"/>
      <c r="AC112" s="45"/>
      <c r="AD112" s="45"/>
      <c r="AE112" s="45"/>
      <c r="AF112" s="45"/>
      <c r="AG112" s="45"/>
    </row>
    <row r="113" spans="1:33" ht="13.5" hidden="1" customHeight="1">
      <c r="A113" s="45" t="str">
        <f t="shared" si="5"/>
        <v>RU3-1106675</v>
      </c>
      <c r="B113" s="78" t="str">
        <f t="shared" si="6"/>
        <v>NO</v>
      </c>
      <c r="C113" s="79">
        <v>45506</v>
      </c>
      <c r="D113" s="80"/>
      <c r="E113" s="98" t="s">
        <v>512</v>
      </c>
      <c r="F113" s="98" t="s">
        <v>513</v>
      </c>
      <c r="G113" s="99" t="s">
        <v>514</v>
      </c>
      <c r="H113" s="98" t="s">
        <v>515</v>
      </c>
      <c r="I113" s="98" t="s">
        <v>38</v>
      </c>
      <c r="J113" s="83">
        <v>16000</v>
      </c>
      <c r="K113" s="100" t="str">
        <f>IF(OR(D113=0,L113&gt;0,P113=0,S113="NZ Stock",S113="Trade In",S113="OBO"),"",2800)</f>
        <v/>
      </c>
      <c r="L113" s="101"/>
      <c r="M113" s="86" t="str">
        <f t="shared" si="2"/>
        <v/>
      </c>
      <c r="N113" s="89"/>
      <c r="O113" s="88"/>
      <c r="P113" s="88">
        <f t="shared" si="3"/>
        <v>16000</v>
      </c>
      <c r="Q113" s="88"/>
      <c r="R113" s="88"/>
      <c r="S113" s="102" t="s">
        <v>39</v>
      </c>
      <c r="T113" s="103" t="s">
        <v>286</v>
      </c>
      <c r="U113" s="104"/>
      <c r="V113" s="104"/>
      <c r="W113" s="105"/>
      <c r="X113" s="106"/>
      <c r="Y113" s="45"/>
      <c r="Z113" s="107"/>
      <c r="AA113" s="45"/>
      <c r="AB113" s="45"/>
      <c r="AC113" s="45"/>
      <c r="AD113" s="45"/>
      <c r="AE113" s="45"/>
      <c r="AF113" s="45"/>
      <c r="AG113" s="45"/>
    </row>
    <row r="114" spans="1:33" ht="13.5" hidden="1" customHeight="1">
      <c r="A114" s="45" t="str">
        <f t="shared" si="5"/>
        <v>F15-100605</v>
      </c>
      <c r="B114" s="78" t="str">
        <f t="shared" si="6"/>
        <v>NO</v>
      </c>
      <c r="C114" s="79">
        <v>45506</v>
      </c>
      <c r="D114" s="80"/>
      <c r="E114" s="98" t="s">
        <v>516</v>
      </c>
      <c r="F114" s="98" t="s">
        <v>517</v>
      </c>
      <c r="G114" s="99" t="s">
        <v>518</v>
      </c>
      <c r="H114" s="98" t="s">
        <v>519</v>
      </c>
      <c r="I114" s="98" t="s">
        <v>38</v>
      </c>
      <c r="J114" s="83">
        <v>9000</v>
      </c>
      <c r="K114" s="100" t="str">
        <f>IF(OR(D114=0,L114&gt;0,P114=0,S114="NZ Stock",S114="Trade In",S114="OBO"),"",2800)</f>
        <v/>
      </c>
      <c r="L114" s="101"/>
      <c r="M114" s="86" t="str">
        <f t="shared" si="2"/>
        <v/>
      </c>
      <c r="N114" s="89"/>
      <c r="O114" s="88"/>
      <c r="P114" s="88">
        <f t="shared" si="3"/>
        <v>9000</v>
      </c>
      <c r="Q114" s="88"/>
      <c r="R114" s="88"/>
      <c r="S114" s="102" t="s">
        <v>39</v>
      </c>
      <c r="T114" s="103" t="s">
        <v>105</v>
      </c>
      <c r="U114" s="104"/>
      <c r="V114" s="104"/>
      <c r="W114" s="105"/>
      <c r="X114" s="106"/>
      <c r="Y114" s="45"/>
      <c r="Z114" s="107"/>
      <c r="AA114" s="45"/>
      <c r="AB114" s="45"/>
      <c r="AC114" s="45"/>
      <c r="AD114" s="45"/>
      <c r="AE114" s="45"/>
      <c r="AF114" s="45"/>
      <c r="AG114" s="45"/>
    </row>
    <row r="115" spans="1:33" ht="13.5" hidden="1" customHeight="1">
      <c r="A115" s="45" t="str">
        <f t="shared" si="5"/>
        <v>GP7-076072</v>
      </c>
      <c r="B115" s="78" t="str">
        <f t="shared" si="6"/>
        <v>NO</v>
      </c>
      <c r="C115" s="79">
        <v>45506</v>
      </c>
      <c r="D115" s="80"/>
      <c r="E115" s="98" t="s">
        <v>520</v>
      </c>
      <c r="F115" s="98" t="s">
        <v>521</v>
      </c>
      <c r="G115" s="99" t="s">
        <v>522</v>
      </c>
      <c r="H115" s="98" t="s">
        <v>523</v>
      </c>
      <c r="I115" s="98" t="s">
        <v>38</v>
      </c>
      <c r="J115" s="83">
        <v>9000</v>
      </c>
      <c r="K115" s="100" t="str">
        <f>IF(OR(D115=0,L115&gt;0,P115=0,S115="NZ Stock",S115="Trade In",S115="OBO"),"",2800)</f>
        <v/>
      </c>
      <c r="L115" s="101"/>
      <c r="M115" s="86" t="str">
        <f t="shared" si="2"/>
        <v/>
      </c>
      <c r="N115" s="89"/>
      <c r="O115" s="88"/>
      <c r="P115" s="88">
        <f t="shared" si="3"/>
        <v>9000</v>
      </c>
      <c r="Q115" s="88"/>
      <c r="R115" s="88"/>
      <c r="S115" s="102" t="s">
        <v>39</v>
      </c>
      <c r="T115" s="103" t="s">
        <v>524</v>
      </c>
      <c r="U115" s="104"/>
      <c r="V115" s="104"/>
      <c r="W115" s="105"/>
      <c r="X115" s="106"/>
      <c r="Y115" s="45"/>
      <c r="Z115" s="107"/>
      <c r="AA115" s="45"/>
      <c r="AB115" s="45"/>
      <c r="AC115" s="45"/>
      <c r="AD115" s="45"/>
      <c r="AE115" s="45"/>
      <c r="AF115" s="45"/>
      <c r="AG115" s="45"/>
    </row>
    <row r="116" spans="1:33" ht="13.5" hidden="1" customHeight="1">
      <c r="A116" s="45" t="str">
        <f t="shared" si="5"/>
        <v>BMM-007945</v>
      </c>
      <c r="B116" s="78" t="str">
        <f t="shared" si="6"/>
        <v>NO</v>
      </c>
      <c r="C116" s="79">
        <v>45506</v>
      </c>
      <c r="D116" s="80"/>
      <c r="E116" s="98" t="s">
        <v>525</v>
      </c>
      <c r="F116" s="98" t="s">
        <v>526</v>
      </c>
      <c r="G116" s="99" t="s">
        <v>527</v>
      </c>
      <c r="H116" s="98" t="s">
        <v>528</v>
      </c>
      <c r="I116" s="98" t="s">
        <v>38</v>
      </c>
      <c r="J116" s="83">
        <v>8000</v>
      </c>
      <c r="K116" s="100" t="str">
        <f>IF(OR(D116=0,L116&gt;0,P116=0,S116="NZ Stock",S116="Trade In",S116="OBO"),"",2800)</f>
        <v/>
      </c>
      <c r="L116" s="101"/>
      <c r="M116" s="86" t="str">
        <f t="shared" si="2"/>
        <v/>
      </c>
      <c r="N116" s="89"/>
      <c r="O116" s="88"/>
      <c r="P116" s="88">
        <f t="shared" si="3"/>
        <v>8000</v>
      </c>
      <c r="Q116" s="88"/>
      <c r="R116" s="88"/>
      <c r="S116" s="102" t="s">
        <v>39</v>
      </c>
      <c r="T116" s="103" t="s">
        <v>286</v>
      </c>
      <c r="U116" s="104"/>
      <c r="V116" s="104"/>
      <c r="W116" s="105"/>
      <c r="X116" s="106"/>
      <c r="Y116" s="45"/>
      <c r="Z116" s="107"/>
      <c r="AA116" s="45"/>
      <c r="AB116" s="45"/>
      <c r="AC116" s="45"/>
      <c r="AD116" s="45"/>
      <c r="AE116" s="45"/>
      <c r="AF116" s="45"/>
      <c r="AG116" s="45"/>
    </row>
    <row r="117" spans="1:33" ht="13.5" hidden="1" customHeight="1">
      <c r="A117" s="45" t="str">
        <f t="shared" si="5"/>
        <v>GK3-3306148</v>
      </c>
      <c r="B117" s="78" t="str">
        <f t="shared" si="6"/>
        <v>NO</v>
      </c>
      <c r="C117" s="79">
        <v>45506</v>
      </c>
      <c r="D117" s="80"/>
      <c r="E117" s="98" t="s">
        <v>529</v>
      </c>
      <c r="F117" s="98" t="s">
        <v>530</v>
      </c>
      <c r="G117" s="99" t="s">
        <v>531</v>
      </c>
      <c r="H117" s="98" t="s">
        <v>532</v>
      </c>
      <c r="I117" s="98" t="s">
        <v>38</v>
      </c>
      <c r="J117" s="83">
        <v>12500</v>
      </c>
      <c r="K117" s="100" t="str">
        <f>IF(OR(D117=0,L117&gt;0,P117=0,S117="NZ Stock",S117="Trade In",S117="OBO"),"",2800)</f>
        <v/>
      </c>
      <c r="L117" s="101"/>
      <c r="M117" s="86" t="str">
        <f t="shared" si="2"/>
        <v/>
      </c>
      <c r="N117" s="89"/>
      <c r="O117" s="88"/>
      <c r="P117" s="88">
        <f t="shared" si="3"/>
        <v>12500</v>
      </c>
      <c r="Q117" s="88"/>
      <c r="R117" s="88"/>
      <c r="S117" s="102" t="s">
        <v>39</v>
      </c>
      <c r="T117" s="103" t="s">
        <v>290</v>
      </c>
      <c r="U117" s="104"/>
      <c r="V117" s="104"/>
      <c r="W117" s="105"/>
      <c r="X117" s="106"/>
      <c r="Y117" s="45"/>
      <c r="Z117" s="107"/>
      <c r="AA117" s="45"/>
      <c r="AB117" s="45"/>
      <c r="AC117" s="45"/>
      <c r="AD117" s="45"/>
      <c r="AE117" s="45"/>
      <c r="AF117" s="45"/>
      <c r="AG117" s="45"/>
    </row>
    <row r="118" spans="1:33" ht="13.5" hidden="1" customHeight="1">
      <c r="A118" s="45" t="str">
        <f t="shared" si="5"/>
        <v>GP7-030351</v>
      </c>
      <c r="B118" s="78" t="str">
        <f t="shared" si="6"/>
        <v>NO</v>
      </c>
      <c r="C118" s="79">
        <v>45506</v>
      </c>
      <c r="D118" s="80"/>
      <c r="E118" s="98" t="s">
        <v>533</v>
      </c>
      <c r="F118" s="98" t="s">
        <v>534</v>
      </c>
      <c r="G118" s="99" t="s">
        <v>535</v>
      </c>
      <c r="H118" s="98" t="s">
        <v>536</v>
      </c>
      <c r="I118" s="98" t="s">
        <v>38</v>
      </c>
      <c r="J118" s="83">
        <v>13000</v>
      </c>
      <c r="K118" s="100" t="str">
        <f>IF(OR(D118=0,L118&gt;0,P118=0,S118="NZ Stock",S118="Trade In",S118="OBO"),"",2800)</f>
        <v/>
      </c>
      <c r="L118" s="101"/>
      <c r="M118" s="86" t="str">
        <f t="shared" si="2"/>
        <v/>
      </c>
      <c r="N118" s="89"/>
      <c r="O118" s="88"/>
      <c r="P118" s="88">
        <f t="shared" si="3"/>
        <v>13000</v>
      </c>
      <c r="Q118" s="88"/>
      <c r="R118" s="88"/>
      <c r="S118" s="102" t="s">
        <v>39</v>
      </c>
      <c r="T118" s="103" t="s">
        <v>401</v>
      </c>
      <c r="U118" s="104"/>
      <c r="V118" s="104"/>
      <c r="W118" s="105"/>
      <c r="X118" s="106"/>
      <c r="Y118" s="45"/>
      <c r="Z118" s="107"/>
      <c r="AA118" s="45"/>
      <c r="AB118" s="45"/>
      <c r="AC118" s="45"/>
      <c r="AD118" s="45"/>
      <c r="AE118" s="45"/>
      <c r="AF118" s="45"/>
      <c r="AG118" s="45"/>
    </row>
    <row r="119" spans="1:33" ht="13.5" hidden="1" customHeight="1">
      <c r="A119" s="45" t="str">
        <f t="shared" si="5"/>
        <v>GFC27-049644</v>
      </c>
      <c r="B119" s="78" t="str">
        <f t="shared" si="6"/>
        <v>NO</v>
      </c>
      <c r="C119" s="79">
        <v>45506</v>
      </c>
      <c r="D119" s="80"/>
      <c r="E119" s="98" t="s">
        <v>537</v>
      </c>
      <c r="F119" s="98" t="s">
        <v>538</v>
      </c>
      <c r="G119" s="99" t="s">
        <v>539</v>
      </c>
      <c r="H119" s="98" t="s">
        <v>540</v>
      </c>
      <c r="I119" s="98" t="s">
        <v>38</v>
      </c>
      <c r="J119" s="83">
        <v>15000</v>
      </c>
      <c r="K119" s="100" t="str">
        <f>IF(OR(D119=0,L119&gt;0,P119=0,S119="NZ Stock",S119="Trade In",S119="OBO"),"",2800)</f>
        <v/>
      </c>
      <c r="L119" s="101"/>
      <c r="M119" s="86" t="str">
        <f t="shared" si="2"/>
        <v/>
      </c>
      <c r="N119" s="89"/>
      <c r="O119" s="88"/>
      <c r="P119" s="88">
        <f t="shared" si="3"/>
        <v>15000</v>
      </c>
      <c r="Q119" s="88"/>
      <c r="R119" s="88"/>
      <c r="S119" s="102" t="s">
        <v>39</v>
      </c>
      <c r="T119" s="103" t="s">
        <v>387</v>
      </c>
      <c r="U119" s="104"/>
      <c r="V119" s="104"/>
      <c r="W119" s="105"/>
      <c r="X119" s="106"/>
      <c r="Y119" s="45"/>
      <c r="Z119" s="107"/>
      <c r="AA119" s="45"/>
      <c r="AB119" s="45"/>
      <c r="AC119" s="45"/>
      <c r="AD119" s="45"/>
      <c r="AE119" s="45"/>
      <c r="AF119" s="45"/>
      <c r="AG119" s="45"/>
    </row>
    <row r="120" spans="1:33" ht="13.5" hidden="1" customHeight="1">
      <c r="A120" s="45" t="str">
        <f t="shared" si="5"/>
        <v>DEJFS-145416</v>
      </c>
      <c r="B120" s="78" t="str">
        <f t="shared" si="6"/>
        <v>NO</v>
      </c>
      <c r="C120" s="79">
        <v>45506</v>
      </c>
      <c r="D120" s="80"/>
      <c r="E120" s="98" t="s">
        <v>541</v>
      </c>
      <c r="F120" s="98" t="s">
        <v>542</v>
      </c>
      <c r="G120" s="99" t="s">
        <v>543</v>
      </c>
      <c r="H120" s="98" t="s">
        <v>544</v>
      </c>
      <c r="I120" s="98" t="s">
        <v>38</v>
      </c>
      <c r="J120" s="83">
        <v>7000</v>
      </c>
      <c r="K120" s="100" t="str">
        <f>IF(OR(D120=0,L120&gt;0,P120=0,S120="NZ Stock",S120="Trade In",S120="OBO"),"",2800)</f>
        <v/>
      </c>
      <c r="L120" s="101"/>
      <c r="M120" s="86" t="str">
        <f t="shared" si="2"/>
        <v/>
      </c>
      <c r="N120" s="89"/>
      <c r="O120" s="88"/>
      <c r="P120" s="88">
        <f t="shared" si="3"/>
        <v>7000</v>
      </c>
      <c r="Q120" s="88"/>
      <c r="R120" s="88"/>
      <c r="S120" s="102" t="s">
        <v>39</v>
      </c>
      <c r="T120" s="103" t="s">
        <v>545</v>
      </c>
      <c r="U120" s="104"/>
      <c r="V120" s="104"/>
      <c r="W120" s="105"/>
      <c r="X120" s="106"/>
      <c r="Y120" s="45"/>
      <c r="Z120" s="107"/>
      <c r="AA120" s="45"/>
      <c r="AB120" s="45"/>
      <c r="AC120" s="45"/>
      <c r="AD120" s="45"/>
      <c r="AE120" s="45"/>
      <c r="AF120" s="45"/>
      <c r="AG120" s="45"/>
    </row>
    <row r="121" spans="1:33" ht="13.5" hidden="1" customHeight="1">
      <c r="A121" s="45" t="str">
        <f t="shared" si="5"/>
        <v>ZE2-1403413</v>
      </c>
      <c r="B121" s="78" t="str">
        <f t="shared" si="6"/>
        <v>NO</v>
      </c>
      <c r="C121" s="79">
        <v>45506</v>
      </c>
      <c r="D121" s="80"/>
      <c r="E121" s="98" t="s">
        <v>546</v>
      </c>
      <c r="F121" s="98" t="s">
        <v>547</v>
      </c>
      <c r="G121" s="108"/>
      <c r="H121" s="98" t="s">
        <v>548</v>
      </c>
      <c r="I121" s="98" t="s">
        <v>38</v>
      </c>
      <c r="J121" s="83">
        <v>7000</v>
      </c>
      <c r="K121" s="100" t="str">
        <f>IF(OR(D121=0,L121&gt;0,P121=0,S121="NZ Stock",S121="Trade In",S121="OBO"),"",2800)</f>
        <v/>
      </c>
      <c r="L121" s="101"/>
      <c r="M121" s="86" t="str">
        <f t="shared" si="2"/>
        <v/>
      </c>
      <c r="N121" s="89"/>
      <c r="O121" s="88"/>
      <c r="P121" s="88">
        <f t="shared" si="3"/>
        <v>7000</v>
      </c>
      <c r="Q121" s="88"/>
      <c r="R121" s="88"/>
      <c r="S121" s="102" t="s">
        <v>39</v>
      </c>
      <c r="T121" s="103" t="s">
        <v>286</v>
      </c>
      <c r="U121" s="104"/>
      <c r="V121" s="104"/>
      <c r="W121" s="105"/>
      <c r="X121" s="106"/>
      <c r="Y121" s="45"/>
      <c r="Z121" s="107"/>
      <c r="AA121" s="45"/>
      <c r="AB121" s="45"/>
      <c r="AC121" s="45"/>
      <c r="AD121" s="45"/>
      <c r="AE121" s="45"/>
      <c r="AF121" s="45"/>
      <c r="AG121" s="45"/>
    </row>
    <row r="122" spans="1:33" ht="13.5" hidden="1" customHeight="1">
      <c r="A122" s="45" t="str">
        <f t="shared" si="5"/>
        <v>HE12-127434</v>
      </c>
      <c r="B122" s="78" t="str">
        <f t="shared" si="6"/>
        <v>NO</v>
      </c>
      <c r="C122" s="79">
        <v>45509</v>
      </c>
      <c r="D122" s="80"/>
      <c r="E122" s="98" t="s">
        <v>549</v>
      </c>
      <c r="F122" s="98" t="s">
        <v>550</v>
      </c>
      <c r="G122" s="108"/>
      <c r="H122" s="98"/>
      <c r="I122" s="98" t="s">
        <v>38</v>
      </c>
      <c r="J122" s="88">
        <v>-560.63</v>
      </c>
      <c r="K122" s="100" t="str">
        <f>IF(OR(D122=0,L122&gt;0,P122=0,S122="NZ Stock",S122="Trade In",S122="OBO"),"",2800)</f>
        <v/>
      </c>
      <c r="L122" s="101"/>
      <c r="M122" s="86" t="str">
        <f t="shared" si="2"/>
        <v/>
      </c>
      <c r="N122" s="89"/>
      <c r="O122" s="88"/>
      <c r="P122" s="88">
        <f t="shared" si="3"/>
        <v>-560.63</v>
      </c>
      <c r="Q122" s="88"/>
      <c r="R122" s="88"/>
      <c r="S122" s="102" t="s">
        <v>551</v>
      </c>
      <c r="T122" s="103" t="s">
        <v>552</v>
      </c>
      <c r="U122" s="104"/>
      <c r="V122" s="104"/>
      <c r="W122" s="105"/>
      <c r="X122" s="106"/>
      <c r="Y122" s="45"/>
      <c r="Z122" s="107"/>
      <c r="AA122" s="45"/>
      <c r="AB122" s="45"/>
      <c r="AC122" s="45"/>
      <c r="AD122" s="45"/>
      <c r="AE122" s="45"/>
      <c r="AF122" s="45"/>
      <c r="AG122" s="45"/>
    </row>
    <row r="123" spans="1:33" ht="13.5" hidden="1" customHeight="1">
      <c r="A123" s="45" t="str">
        <f t="shared" si="5"/>
        <v>N17-009142</v>
      </c>
      <c r="B123" s="78" t="str">
        <f t="shared" si="6"/>
        <v>NO</v>
      </c>
      <c r="C123" s="110">
        <v>45504</v>
      </c>
      <c r="D123" s="111"/>
      <c r="E123" s="112" t="s">
        <v>553</v>
      </c>
      <c r="F123" s="112" t="s">
        <v>554</v>
      </c>
      <c r="G123" s="113" t="s">
        <v>555</v>
      </c>
      <c r="H123" s="112" t="s">
        <v>556</v>
      </c>
      <c r="I123" s="112" t="s">
        <v>38</v>
      </c>
      <c r="J123" s="114">
        <v>5500</v>
      </c>
      <c r="K123" s="115" t="str">
        <f>IF(OR(D123=0,L123&gt;0,P123=0,S123="NZ Stock",S123="Trade In",S123="OBO"),"",2800)</f>
        <v/>
      </c>
      <c r="L123" s="116"/>
      <c r="M123" s="86">
        <f t="shared" si="2"/>
        <v>0</v>
      </c>
      <c r="N123" s="117"/>
      <c r="O123" s="118"/>
      <c r="P123" s="119"/>
      <c r="Q123" s="119"/>
      <c r="R123" s="119"/>
      <c r="S123" s="120"/>
      <c r="T123" s="121" t="s">
        <v>553</v>
      </c>
      <c r="U123" s="122"/>
      <c r="V123" s="122"/>
      <c r="W123" s="105"/>
      <c r="X123" s="106"/>
      <c r="Y123" s="123"/>
      <c r="Z123" s="94"/>
      <c r="AA123" s="123"/>
      <c r="AB123" s="123"/>
      <c r="AC123" s="123"/>
      <c r="AD123" s="123"/>
      <c r="AE123" s="123"/>
      <c r="AF123" s="123"/>
      <c r="AG123" s="123"/>
    </row>
    <row r="124" spans="1:33" ht="13.5" hidden="1" customHeight="1">
      <c r="A124" s="45" t="str">
        <f t="shared" si="5"/>
        <v>NSP135-2042360</v>
      </c>
      <c r="B124" s="78" t="str">
        <f t="shared" si="6"/>
        <v>NO</v>
      </c>
      <c r="C124" s="79">
        <v>45512</v>
      </c>
      <c r="D124" s="80"/>
      <c r="E124" s="98" t="s">
        <v>557</v>
      </c>
      <c r="F124" s="98" t="s">
        <v>558</v>
      </c>
      <c r="G124" s="108"/>
      <c r="H124" s="98" t="s">
        <v>559</v>
      </c>
      <c r="I124" s="98" t="s">
        <v>38</v>
      </c>
      <c r="J124" s="88">
        <v>8000</v>
      </c>
      <c r="K124" s="100" t="str">
        <f>IF(OR(D124=0,L124&gt;0,P124=0,S124="NZ Stock",S124="Trade In",S124="OBO"),"",2800)</f>
        <v/>
      </c>
      <c r="L124" s="101"/>
      <c r="M124" s="86" t="str">
        <f t="shared" si="2"/>
        <v/>
      </c>
      <c r="N124" s="89"/>
      <c r="O124" s="88"/>
      <c r="P124" s="88">
        <f t="shared" ref="P124:P127" si="7">J124-L124-N124-O124</f>
        <v>8000</v>
      </c>
      <c r="Q124" s="88"/>
      <c r="R124" s="88"/>
      <c r="S124" s="102" t="s">
        <v>187</v>
      </c>
      <c r="T124" s="103" t="s">
        <v>187</v>
      </c>
      <c r="U124" s="104"/>
      <c r="V124" s="104"/>
      <c r="W124" s="105"/>
      <c r="X124" s="106"/>
      <c r="Y124" s="45"/>
      <c r="Z124" s="107"/>
      <c r="AA124" s="45"/>
      <c r="AB124" s="45"/>
      <c r="AC124" s="45"/>
      <c r="AD124" s="45"/>
      <c r="AE124" s="45"/>
      <c r="AF124" s="45"/>
      <c r="AG124" s="45"/>
    </row>
    <row r="125" spans="1:33" ht="13.5" hidden="1" customHeight="1">
      <c r="A125" s="45" t="str">
        <f t="shared" si="5"/>
        <v>JM0TB10A4B0306138</v>
      </c>
      <c r="B125" s="78" t="str">
        <f t="shared" si="6"/>
        <v>NO</v>
      </c>
      <c r="C125" s="79">
        <v>45512</v>
      </c>
      <c r="D125" s="80"/>
      <c r="E125" s="98" t="s">
        <v>560</v>
      </c>
      <c r="F125" s="98" t="s">
        <v>561</v>
      </c>
      <c r="G125" s="108"/>
      <c r="H125" s="98" t="s">
        <v>562</v>
      </c>
      <c r="I125" s="98" t="s">
        <v>38</v>
      </c>
      <c r="J125" s="88">
        <v>8000</v>
      </c>
      <c r="K125" s="100" t="str">
        <f>IF(OR(D125=0,L125&gt;0,P125=0,S125="NZ Stock",S125="Trade In",S125="OBO"),"",2800)</f>
        <v/>
      </c>
      <c r="L125" s="101"/>
      <c r="M125" s="86" t="str">
        <f t="shared" si="2"/>
        <v/>
      </c>
      <c r="N125" s="89"/>
      <c r="O125" s="88"/>
      <c r="P125" s="88">
        <f t="shared" si="7"/>
        <v>8000</v>
      </c>
      <c r="Q125" s="88"/>
      <c r="R125" s="88"/>
      <c r="S125" s="102" t="s">
        <v>187</v>
      </c>
      <c r="T125" s="103" t="s">
        <v>187</v>
      </c>
      <c r="U125" s="104"/>
      <c r="V125" s="104"/>
      <c r="W125" s="105"/>
      <c r="X125" s="106"/>
      <c r="Y125" s="45"/>
      <c r="Z125" s="107"/>
      <c r="AA125" s="45"/>
      <c r="AB125" s="45"/>
      <c r="AC125" s="45"/>
      <c r="AD125" s="45"/>
      <c r="AE125" s="45"/>
      <c r="AF125" s="45"/>
      <c r="AG125" s="45"/>
    </row>
    <row r="126" spans="1:33" ht="13.5" hidden="1" customHeight="1">
      <c r="A126" s="45" t="str">
        <f t="shared" si="5"/>
        <v>7AT08GCWX22011386</v>
      </c>
      <c r="B126" s="78" t="str">
        <f t="shared" si="6"/>
        <v>NO</v>
      </c>
      <c r="C126" s="124">
        <v>45527</v>
      </c>
      <c r="D126" s="80"/>
      <c r="E126" s="125" t="s">
        <v>563</v>
      </c>
      <c r="F126" s="126" t="s">
        <v>564</v>
      </c>
      <c r="G126" s="45"/>
      <c r="H126" s="127" t="s">
        <v>565</v>
      </c>
      <c r="I126" s="98" t="s">
        <v>38</v>
      </c>
      <c r="J126" s="89">
        <v>8000</v>
      </c>
      <c r="K126" s="84" t="str">
        <f>IF(OR(D126=0,L126&gt;0,P126=0,S126="NZ Stock",S126="Trade In",S126="OBO"),"",2800)</f>
        <v/>
      </c>
      <c r="L126" s="85"/>
      <c r="M126" s="86" t="str">
        <f t="shared" si="2"/>
        <v/>
      </c>
      <c r="N126" s="87"/>
      <c r="O126" s="45"/>
      <c r="P126" s="88">
        <f t="shared" si="7"/>
        <v>8000</v>
      </c>
      <c r="Q126" s="88"/>
      <c r="R126" s="88"/>
      <c r="S126" s="102" t="s">
        <v>187</v>
      </c>
      <c r="T126" s="103" t="s">
        <v>187</v>
      </c>
      <c r="U126" s="128"/>
      <c r="V126" s="128"/>
      <c r="W126" s="129"/>
      <c r="X126" s="123"/>
      <c r="Y126" s="45"/>
      <c r="Z126" s="45"/>
      <c r="AA126" s="45"/>
      <c r="AB126" s="45"/>
      <c r="AC126" s="45"/>
      <c r="AD126" s="45"/>
      <c r="AE126" s="45"/>
      <c r="AF126" s="45"/>
      <c r="AG126" s="45"/>
    </row>
    <row r="127" spans="1:33" ht="13.5" hidden="1" customHeight="1">
      <c r="A127" s="45">
        <f t="shared" si="5"/>
        <v>0</v>
      </c>
      <c r="B127" s="78" t="str">
        <f t="shared" si="6"/>
        <v>NO</v>
      </c>
      <c r="C127" s="45"/>
      <c r="D127" s="80"/>
      <c r="E127" s="130"/>
      <c r="F127" s="91"/>
      <c r="G127" s="45"/>
      <c r="H127" s="131"/>
      <c r="I127" s="45"/>
      <c r="J127" s="89"/>
      <c r="K127" s="84" t="str">
        <f>IF(OR(D127=0,L127&gt;0,P127=0,S127="NZ Stock",S127="Trade In",S127="OBO"),"",2800)</f>
        <v/>
      </c>
      <c r="L127" s="85"/>
      <c r="M127" s="86">
        <f t="shared" si="2"/>
        <v>0</v>
      </c>
      <c r="N127" s="87"/>
      <c r="O127" s="45"/>
      <c r="P127" s="88">
        <f t="shared" si="7"/>
        <v>0</v>
      </c>
      <c r="Q127" s="88"/>
      <c r="R127" s="88"/>
      <c r="S127" s="90"/>
      <c r="T127" s="91"/>
      <c r="U127" s="128"/>
      <c r="V127" s="128"/>
      <c r="W127" s="129"/>
      <c r="X127" s="123"/>
      <c r="Y127" s="45"/>
      <c r="Z127" s="45"/>
      <c r="AA127" s="45"/>
      <c r="AB127" s="45"/>
      <c r="AC127" s="45"/>
      <c r="AD127" s="45"/>
      <c r="AE127" s="45"/>
      <c r="AF127" s="45"/>
      <c r="AG127" s="45"/>
    </row>
    <row r="128" spans="1:33" ht="13.5" hidden="1" customHeight="1">
      <c r="A128" s="45">
        <f t="shared" si="5"/>
        <v>0</v>
      </c>
      <c r="B128" s="78" t="str">
        <f t="shared" si="6"/>
        <v>NO</v>
      </c>
      <c r="C128" s="45"/>
      <c r="D128" s="80"/>
      <c r="E128" s="91"/>
      <c r="F128" s="91"/>
      <c r="G128" s="45"/>
      <c r="H128" s="45"/>
      <c r="I128" s="45"/>
      <c r="J128" s="89"/>
      <c r="K128" s="84" t="str">
        <f>IF(OR(D128=0,L128&gt;0,P128=0,S128="NZ Stock",S128="Trade In",S128="OBO"),"",2800)</f>
        <v/>
      </c>
      <c r="L128" s="85"/>
      <c r="M128" s="86">
        <f t="shared" si="2"/>
        <v>0</v>
      </c>
      <c r="N128" s="87"/>
      <c r="O128" s="45"/>
      <c r="P128" s="88">
        <f t="shared" ref="P128:P195" si="8">G128-L128-N128-O128</f>
        <v>0</v>
      </c>
      <c r="Q128" s="88"/>
      <c r="R128" s="88"/>
      <c r="S128" s="90"/>
      <c r="T128" s="91"/>
      <c r="U128" s="128"/>
      <c r="V128" s="128"/>
      <c r="W128" s="129"/>
      <c r="X128" s="123"/>
      <c r="Y128" s="45"/>
      <c r="Z128" s="45"/>
      <c r="AA128" s="45"/>
      <c r="AB128" s="45"/>
      <c r="AC128" s="45"/>
      <c r="AD128" s="45"/>
      <c r="AE128" s="45"/>
      <c r="AF128" s="45"/>
      <c r="AG128" s="45"/>
    </row>
    <row r="129" spans="1:33" ht="13.5" hidden="1" customHeight="1">
      <c r="A129" s="45">
        <f t="shared" si="5"/>
        <v>0</v>
      </c>
      <c r="B129" s="78" t="str">
        <f t="shared" si="6"/>
        <v>NO</v>
      </c>
      <c r="C129" s="45"/>
      <c r="D129" s="80"/>
      <c r="E129" s="91"/>
      <c r="F129" s="91"/>
      <c r="G129" s="45"/>
      <c r="H129" s="45"/>
      <c r="I129" s="45"/>
      <c r="J129" s="89"/>
      <c r="K129" s="84" t="str">
        <f>IF(OR(D129=0,L129&gt;0,P129=0,S129="NZ Stock",S129="Trade In",S129="OBO"),"",2800)</f>
        <v/>
      </c>
      <c r="L129" s="85"/>
      <c r="M129" s="86">
        <f t="shared" si="2"/>
        <v>0</v>
      </c>
      <c r="N129" s="87"/>
      <c r="O129" s="45"/>
      <c r="P129" s="88">
        <f t="shared" si="8"/>
        <v>0</v>
      </c>
      <c r="Q129" s="88"/>
      <c r="R129" s="88"/>
      <c r="S129" s="90"/>
      <c r="T129" s="91"/>
      <c r="U129" s="128"/>
      <c r="V129" s="128"/>
      <c r="W129" s="129"/>
      <c r="X129" s="123"/>
      <c r="Y129" s="45"/>
      <c r="Z129" s="45"/>
      <c r="AA129" s="45"/>
      <c r="AB129" s="45"/>
      <c r="AC129" s="45"/>
      <c r="AD129" s="45"/>
      <c r="AE129" s="45"/>
      <c r="AF129" s="45"/>
      <c r="AG129" s="45"/>
    </row>
    <row r="130" spans="1:33" ht="13.5" hidden="1" customHeight="1">
      <c r="A130" s="45">
        <f t="shared" si="5"/>
        <v>0</v>
      </c>
      <c r="B130" s="78" t="str">
        <f t="shared" si="6"/>
        <v>NO</v>
      </c>
      <c r="C130" s="45"/>
      <c r="D130" s="80"/>
      <c r="E130" s="91"/>
      <c r="F130" s="91"/>
      <c r="G130" s="45"/>
      <c r="H130" s="45"/>
      <c r="I130" s="45"/>
      <c r="J130" s="89"/>
      <c r="K130" s="84" t="str">
        <f>IF(OR(D130=0,L130&gt;0,P130=0,S130="NZ Stock",S130="Trade In",S130="OBO"),"",2800)</f>
        <v/>
      </c>
      <c r="L130" s="85"/>
      <c r="M130" s="86">
        <f t="shared" si="2"/>
        <v>0</v>
      </c>
      <c r="N130" s="87"/>
      <c r="O130" s="45"/>
      <c r="P130" s="88">
        <f t="shared" si="8"/>
        <v>0</v>
      </c>
      <c r="Q130" s="88"/>
      <c r="R130" s="88"/>
      <c r="S130" s="90"/>
      <c r="T130" s="132"/>
      <c r="U130" s="128"/>
      <c r="V130" s="128"/>
      <c r="W130" s="129"/>
      <c r="X130" s="123"/>
      <c r="Y130" s="45"/>
      <c r="Z130" s="45"/>
      <c r="AA130" s="45"/>
      <c r="AB130" s="45"/>
      <c r="AC130" s="45"/>
      <c r="AD130" s="45"/>
      <c r="AE130" s="45"/>
      <c r="AF130" s="45"/>
      <c r="AG130" s="45"/>
    </row>
    <row r="131" spans="1:33" ht="13.5" hidden="1" customHeight="1">
      <c r="A131" s="45">
        <f t="shared" si="5"/>
        <v>0</v>
      </c>
      <c r="B131" s="78" t="str">
        <f t="shared" si="6"/>
        <v>NO</v>
      </c>
      <c r="C131" s="45"/>
      <c r="D131" s="80"/>
      <c r="E131" s="91"/>
      <c r="F131" s="91"/>
      <c r="G131" s="45"/>
      <c r="H131" s="45"/>
      <c r="I131" s="45"/>
      <c r="J131" s="89"/>
      <c r="K131" s="84" t="str">
        <f>IF(OR(D131=0,L131&gt;0,P131=0,S131="NZ Stock",S131="Trade In",S131="OBO"),"",2800)</f>
        <v/>
      </c>
      <c r="L131" s="85"/>
      <c r="M131" s="86">
        <f t="shared" si="2"/>
        <v>0</v>
      </c>
      <c r="N131" s="87"/>
      <c r="O131" s="45"/>
      <c r="P131" s="88">
        <f t="shared" si="8"/>
        <v>0</v>
      </c>
      <c r="Q131" s="88"/>
      <c r="R131" s="88"/>
      <c r="S131" s="90"/>
      <c r="T131" s="91"/>
      <c r="U131" s="128"/>
      <c r="V131" s="128"/>
      <c r="W131" s="129"/>
      <c r="X131" s="123"/>
      <c r="Y131" s="45"/>
      <c r="Z131" s="45"/>
      <c r="AA131" s="45"/>
      <c r="AB131" s="45"/>
      <c r="AC131" s="45"/>
      <c r="AD131" s="45"/>
      <c r="AE131" s="45"/>
      <c r="AF131" s="45"/>
      <c r="AG131" s="45"/>
    </row>
    <row r="132" spans="1:33" ht="13.5" hidden="1" customHeight="1">
      <c r="A132" s="45">
        <f t="shared" si="5"/>
        <v>0</v>
      </c>
      <c r="B132" s="78" t="str">
        <f t="shared" si="6"/>
        <v>NO</v>
      </c>
      <c r="C132" s="45"/>
      <c r="D132" s="80"/>
      <c r="E132" s="91"/>
      <c r="F132" s="91"/>
      <c r="G132" s="45"/>
      <c r="H132" s="45"/>
      <c r="I132" s="45"/>
      <c r="J132" s="89"/>
      <c r="K132" s="84" t="str">
        <f>IF(OR(D132=0,L132&gt;0,P132=0,S132="NZ Stock",S132="Trade In",S132="OBO"),"",2800)</f>
        <v/>
      </c>
      <c r="L132" s="85"/>
      <c r="M132" s="86">
        <f t="shared" si="2"/>
        <v>0</v>
      </c>
      <c r="N132" s="87"/>
      <c r="O132" s="45"/>
      <c r="P132" s="88">
        <f t="shared" si="8"/>
        <v>0</v>
      </c>
      <c r="Q132" s="88"/>
      <c r="R132" s="88"/>
      <c r="S132" s="90"/>
      <c r="T132" s="91"/>
      <c r="U132" s="128"/>
      <c r="V132" s="128"/>
      <c r="W132" s="129"/>
      <c r="X132" s="123"/>
      <c r="Y132" s="45"/>
      <c r="Z132" s="45"/>
      <c r="AA132" s="45"/>
      <c r="AB132" s="45"/>
      <c r="AC132" s="45"/>
      <c r="AD132" s="45"/>
      <c r="AE132" s="45"/>
      <c r="AF132" s="45"/>
      <c r="AG132" s="45"/>
    </row>
    <row r="133" spans="1:33" ht="13.5" hidden="1" customHeight="1">
      <c r="A133" s="45">
        <f t="shared" si="5"/>
        <v>0</v>
      </c>
      <c r="B133" s="78" t="str">
        <f t="shared" si="6"/>
        <v>NO</v>
      </c>
      <c r="C133" s="45"/>
      <c r="D133" s="80"/>
      <c r="E133" s="91"/>
      <c r="F133" s="91"/>
      <c r="G133" s="45"/>
      <c r="H133" s="45"/>
      <c r="I133" s="45"/>
      <c r="J133" s="89"/>
      <c r="K133" s="84" t="str">
        <f>IF(OR(D133=0,L133&gt;0,P133=0,S133="NZ Stock",S133="Trade In",S133="OBO"),"",2800)</f>
        <v/>
      </c>
      <c r="L133" s="85"/>
      <c r="M133" s="86">
        <f t="shared" si="2"/>
        <v>0</v>
      </c>
      <c r="N133" s="87"/>
      <c r="O133" s="45"/>
      <c r="P133" s="88">
        <f t="shared" si="8"/>
        <v>0</v>
      </c>
      <c r="Q133" s="88"/>
      <c r="R133" s="88"/>
      <c r="S133" s="90"/>
      <c r="T133" s="91"/>
      <c r="U133" s="128"/>
      <c r="V133" s="128"/>
      <c r="W133" s="129"/>
      <c r="X133" s="123"/>
      <c r="Y133" s="45"/>
      <c r="Z133" s="45"/>
      <c r="AA133" s="45"/>
      <c r="AB133" s="45"/>
      <c r="AC133" s="45"/>
      <c r="AD133" s="45"/>
      <c r="AE133" s="45"/>
      <c r="AF133" s="45"/>
      <c r="AG133" s="45"/>
    </row>
    <row r="134" spans="1:33" ht="13.5" hidden="1" customHeight="1">
      <c r="A134" s="45">
        <f t="shared" si="5"/>
        <v>0</v>
      </c>
      <c r="B134" s="78" t="str">
        <f t="shared" si="6"/>
        <v>NO</v>
      </c>
      <c r="C134" s="45"/>
      <c r="D134" s="80"/>
      <c r="E134" s="91"/>
      <c r="F134" s="91"/>
      <c r="G134" s="45"/>
      <c r="H134" s="45"/>
      <c r="I134" s="45"/>
      <c r="J134" s="89"/>
      <c r="K134" s="84" t="str">
        <f>IF(OR(D134=0,L134&gt;0,P134=0,S134="NZ Stock",S134="Trade In",S134="OBO"),"",2800)</f>
        <v/>
      </c>
      <c r="L134" s="85"/>
      <c r="M134" s="86">
        <f t="shared" si="2"/>
        <v>0</v>
      </c>
      <c r="N134" s="87"/>
      <c r="O134" s="45"/>
      <c r="P134" s="88">
        <f t="shared" si="8"/>
        <v>0</v>
      </c>
      <c r="Q134" s="88"/>
      <c r="R134" s="88"/>
      <c r="S134" s="90"/>
      <c r="T134" s="91"/>
      <c r="U134" s="128"/>
      <c r="V134" s="128"/>
      <c r="W134" s="129"/>
      <c r="X134" s="123"/>
      <c r="Y134" s="45"/>
      <c r="Z134" s="45"/>
      <c r="AA134" s="45"/>
      <c r="AB134" s="45"/>
      <c r="AC134" s="45"/>
      <c r="AD134" s="45"/>
      <c r="AE134" s="45"/>
      <c r="AF134" s="45"/>
      <c r="AG134" s="45"/>
    </row>
    <row r="135" spans="1:33" ht="13.5" hidden="1" customHeight="1">
      <c r="A135" s="45">
        <f t="shared" si="5"/>
        <v>0</v>
      </c>
      <c r="B135" s="78" t="str">
        <f t="shared" si="6"/>
        <v>NO</v>
      </c>
      <c r="C135" s="45"/>
      <c r="D135" s="80"/>
      <c r="E135" s="91"/>
      <c r="F135" s="91"/>
      <c r="G135" s="45"/>
      <c r="H135" s="45"/>
      <c r="I135" s="45"/>
      <c r="J135" s="89"/>
      <c r="K135" s="84" t="str">
        <f>IF(OR(D135=0,L135&gt;0,P135=0,S135="NZ Stock",S135="Trade In",S135="OBO"),"",2800)</f>
        <v/>
      </c>
      <c r="L135" s="85"/>
      <c r="M135" s="86">
        <f t="shared" si="2"/>
        <v>0</v>
      </c>
      <c r="N135" s="87"/>
      <c r="O135" s="45"/>
      <c r="P135" s="88">
        <f t="shared" si="8"/>
        <v>0</v>
      </c>
      <c r="Q135" s="88"/>
      <c r="R135" s="88"/>
      <c r="S135" s="90"/>
      <c r="T135" s="91"/>
      <c r="U135" s="128"/>
      <c r="V135" s="128"/>
      <c r="W135" s="129"/>
      <c r="X135" s="123"/>
      <c r="Y135" s="45"/>
      <c r="Z135" s="45"/>
      <c r="AA135" s="45"/>
      <c r="AB135" s="45"/>
      <c r="AC135" s="45"/>
      <c r="AD135" s="45"/>
      <c r="AE135" s="45"/>
      <c r="AF135" s="45"/>
      <c r="AG135" s="45"/>
    </row>
    <row r="136" spans="1:33" ht="13.5" hidden="1" customHeight="1">
      <c r="A136" s="45">
        <f t="shared" si="5"/>
        <v>0</v>
      </c>
      <c r="B136" s="78" t="str">
        <f t="shared" si="6"/>
        <v>NO</v>
      </c>
      <c r="C136" s="45"/>
      <c r="D136" s="80"/>
      <c r="E136" s="91"/>
      <c r="F136" s="91"/>
      <c r="G136" s="45"/>
      <c r="H136" s="45"/>
      <c r="I136" s="45"/>
      <c r="J136" s="89"/>
      <c r="K136" s="84" t="str">
        <f>IF(OR(D136=0,L136&gt;0,P136=0,S136="NZ Stock",S136="Trade In",S136="OBO"),"",2800)</f>
        <v/>
      </c>
      <c r="L136" s="85"/>
      <c r="M136" s="86">
        <f t="shared" si="2"/>
        <v>0</v>
      </c>
      <c r="N136" s="87"/>
      <c r="O136" s="45"/>
      <c r="P136" s="88">
        <f t="shared" si="8"/>
        <v>0</v>
      </c>
      <c r="Q136" s="88"/>
      <c r="R136" s="88"/>
      <c r="S136" s="90"/>
      <c r="T136" s="91"/>
      <c r="U136" s="128"/>
      <c r="V136" s="128"/>
      <c r="W136" s="129"/>
      <c r="X136" s="123"/>
      <c r="Y136" s="45"/>
      <c r="Z136" s="45"/>
      <c r="AA136" s="45"/>
      <c r="AB136" s="45"/>
      <c r="AC136" s="45"/>
      <c r="AD136" s="45"/>
      <c r="AE136" s="45"/>
      <c r="AF136" s="45"/>
      <c r="AG136" s="45"/>
    </row>
    <row r="137" spans="1:33" ht="13.5" hidden="1" customHeight="1">
      <c r="A137" s="45">
        <f t="shared" si="5"/>
        <v>0</v>
      </c>
      <c r="B137" s="78" t="str">
        <f t="shared" si="6"/>
        <v>NO</v>
      </c>
      <c r="C137" s="45"/>
      <c r="D137" s="80"/>
      <c r="E137" s="91"/>
      <c r="F137" s="91"/>
      <c r="G137" s="45"/>
      <c r="H137" s="45"/>
      <c r="I137" s="45"/>
      <c r="J137" s="89"/>
      <c r="K137" s="84" t="str">
        <f>IF(OR(D137=0,L137&gt;0,P137=0,S137="NZ Stock",S137="Trade In",S137="OBO"),"",2800)</f>
        <v/>
      </c>
      <c r="L137" s="85"/>
      <c r="M137" s="86">
        <f t="shared" si="2"/>
        <v>0</v>
      </c>
      <c r="N137" s="87"/>
      <c r="O137" s="45"/>
      <c r="P137" s="88">
        <f t="shared" si="8"/>
        <v>0</v>
      </c>
      <c r="Q137" s="88"/>
      <c r="R137" s="88"/>
      <c r="S137" s="90"/>
      <c r="T137" s="91"/>
      <c r="U137" s="128"/>
      <c r="V137" s="128"/>
      <c r="W137" s="129"/>
      <c r="X137" s="123"/>
      <c r="Y137" s="45"/>
      <c r="Z137" s="45"/>
      <c r="AA137" s="45"/>
      <c r="AB137" s="45"/>
      <c r="AC137" s="45"/>
      <c r="AD137" s="45"/>
      <c r="AE137" s="45"/>
      <c r="AF137" s="45"/>
      <c r="AG137" s="45"/>
    </row>
    <row r="138" spans="1:33" ht="13.5" hidden="1" customHeight="1">
      <c r="A138" s="45">
        <f t="shared" si="5"/>
        <v>0</v>
      </c>
      <c r="B138" s="78" t="str">
        <f t="shared" si="6"/>
        <v>NO</v>
      </c>
      <c r="C138" s="45"/>
      <c r="D138" s="80"/>
      <c r="E138" s="91"/>
      <c r="F138" s="91"/>
      <c r="G138" s="45"/>
      <c r="H138" s="45"/>
      <c r="I138" s="45"/>
      <c r="J138" s="89"/>
      <c r="K138" s="84" t="str">
        <f>IF(OR(D138=0,L138&gt;0,P138=0,S138="NZ Stock",S138="Trade In",S138="OBO"),"",2800)</f>
        <v/>
      </c>
      <c r="L138" s="85"/>
      <c r="M138" s="86">
        <f t="shared" si="2"/>
        <v>0</v>
      </c>
      <c r="N138" s="87"/>
      <c r="O138" s="45"/>
      <c r="P138" s="88">
        <f t="shared" si="8"/>
        <v>0</v>
      </c>
      <c r="Q138" s="88"/>
      <c r="R138" s="88"/>
      <c r="S138" s="90"/>
      <c r="T138" s="91"/>
      <c r="U138" s="128"/>
      <c r="V138" s="128"/>
      <c r="W138" s="129"/>
      <c r="X138" s="123"/>
      <c r="Y138" s="45"/>
      <c r="Z138" s="45"/>
      <c r="AA138" s="45"/>
      <c r="AB138" s="45"/>
      <c r="AC138" s="45"/>
      <c r="AD138" s="45"/>
      <c r="AE138" s="45"/>
      <c r="AF138" s="45"/>
      <c r="AG138" s="45"/>
    </row>
    <row r="139" spans="1:33" ht="13.5" hidden="1" customHeight="1">
      <c r="A139" s="45">
        <f t="shared" si="5"/>
        <v>0</v>
      </c>
      <c r="B139" s="78" t="str">
        <f t="shared" si="6"/>
        <v>NO</v>
      </c>
      <c r="C139" s="45"/>
      <c r="D139" s="80"/>
      <c r="E139" s="91"/>
      <c r="F139" s="91"/>
      <c r="G139" s="45"/>
      <c r="H139" s="45"/>
      <c r="I139" s="45"/>
      <c r="J139" s="89"/>
      <c r="K139" s="84" t="str">
        <f>IF(OR(D139=0,L139&gt;0,P139=0,S139="NZ Stock",S139="Trade In",S139="OBO"),"",2800)</f>
        <v/>
      </c>
      <c r="L139" s="85"/>
      <c r="M139" s="86">
        <f t="shared" si="2"/>
        <v>0</v>
      </c>
      <c r="N139" s="87"/>
      <c r="O139" s="45"/>
      <c r="P139" s="88">
        <f t="shared" si="8"/>
        <v>0</v>
      </c>
      <c r="Q139" s="88"/>
      <c r="R139" s="88"/>
      <c r="S139" s="90"/>
      <c r="T139" s="91"/>
      <c r="U139" s="128"/>
      <c r="V139" s="128"/>
      <c r="W139" s="129"/>
      <c r="X139" s="123"/>
      <c r="Y139" s="45"/>
      <c r="Z139" s="45"/>
      <c r="AA139" s="45"/>
      <c r="AB139" s="45"/>
      <c r="AC139" s="45"/>
      <c r="AD139" s="45"/>
      <c r="AE139" s="45"/>
      <c r="AF139" s="45"/>
      <c r="AG139" s="45"/>
    </row>
    <row r="140" spans="1:33" ht="13.5" hidden="1" customHeight="1">
      <c r="A140" s="45">
        <f t="shared" si="5"/>
        <v>0</v>
      </c>
      <c r="B140" s="78" t="str">
        <f t="shared" si="6"/>
        <v>NO</v>
      </c>
      <c r="C140" s="45"/>
      <c r="D140" s="80"/>
      <c r="E140" s="91"/>
      <c r="F140" s="91"/>
      <c r="G140" s="45"/>
      <c r="H140" s="45"/>
      <c r="I140" s="45"/>
      <c r="J140" s="89"/>
      <c r="K140" s="84" t="str">
        <f>IF(OR(D140=0,L140&gt;0,P140=0,S140="NZ Stock",S140="Trade In",S140="OBO"),"",2800)</f>
        <v/>
      </c>
      <c r="L140" s="85"/>
      <c r="M140" s="86">
        <f t="shared" si="2"/>
        <v>0</v>
      </c>
      <c r="N140" s="87"/>
      <c r="O140" s="45"/>
      <c r="P140" s="88">
        <f t="shared" si="8"/>
        <v>0</v>
      </c>
      <c r="Q140" s="88"/>
      <c r="R140" s="88"/>
      <c r="S140" s="90"/>
      <c r="T140" s="91"/>
      <c r="U140" s="128"/>
      <c r="V140" s="128"/>
      <c r="W140" s="129"/>
      <c r="X140" s="123"/>
      <c r="Y140" s="45"/>
      <c r="Z140" s="45"/>
      <c r="AA140" s="45"/>
      <c r="AB140" s="45"/>
      <c r="AC140" s="45"/>
      <c r="AD140" s="45"/>
      <c r="AE140" s="45"/>
      <c r="AF140" s="45"/>
      <c r="AG140" s="45"/>
    </row>
    <row r="141" spans="1:33" ht="13.5" hidden="1" customHeight="1">
      <c r="A141" s="45">
        <f t="shared" si="5"/>
        <v>0</v>
      </c>
      <c r="B141" s="78" t="str">
        <f t="shared" si="6"/>
        <v>NO</v>
      </c>
      <c r="C141" s="45"/>
      <c r="D141" s="80"/>
      <c r="E141" s="91"/>
      <c r="F141" s="91"/>
      <c r="G141" s="45"/>
      <c r="H141" s="45"/>
      <c r="I141" s="45"/>
      <c r="J141" s="89"/>
      <c r="K141" s="84" t="str">
        <f>IF(OR(D141=0,L141&gt;0,P141=0,S141="NZ Stock",S141="Trade In",S141="OBO"),"",2800)</f>
        <v/>
      </c>
      <c r="L141" s="85"/>
      <c r="M141" s="86">
        <f t="shared" si="2"/>
        <v>0</v>
      </c>
      <c r="N141" s="87"/>
      <c r="O141" s="45"/>
      <c r="P141" s="88">
        <f t="shared" si="8"/>
        <v>0</v>
      </c>
      <c r="Q141" s="88"/>
      <c r="R141" s="88"/>
      <c r="S141" s="90"/>
      <c r="T141" s="91"/>
      <c r="U141" s="128"/>
      <c r="V141" s="128"/>
      <c r="W141" s="129"/>
      <c r="X141" s="123"/>
      <c r="Y141" s="45"/>
      <c r="Z141" s="45"/>
      <c r="AA141" s="45"/>
      <c r="AB141" s="45"/>
      <c r="AC141" s="45"/>
      <c r="AD141" s="45"/>
      <c r="AE141" s="45"/>
      <c r="AF141" s="45"/>
      <c r="AG141" s="45"/>
    </row>
    <row r="142" spans="1:33" ht="13.5" hidden="1" customHeight="1">
      <c r="A142" s="45">
        <f t="shared" si="5"/>
        <v>0</v>
      </c>
      <c r="B142" s="78" t="str">
        <f t="shared" si="6"/>
        <v>NO</v>
      </c>
      <c r="C142" s="45"/>
      <c r="D142" s="80"/>
      <c r="E142" s="91"/>
      <c r="F142" s="91"/>
      <c r="G142" s="45"/>
      <c r="H142" s="45"/>
      <c r="I142" s="45"/>
      <c r="J142" s="89"/>
      <c r="K142" s="84" t="str">
        <f>IF(OR(D142=0,L142&gt;0,P142=0,S142="NZ Stock",S142="Trade In",S142="OBO"),"",2800)</f>
        <v/>
      </c>
      <c r="L142" s="85"/>
      <c r="M142" s="86">
        <f t="shared" si="2"/>
        <v>0</v>
      </c>
      <c r="N142" s="87"/>
      <c r="O142" s="45"/>
      <c r="P142" s="88">
        <f t="shared" si="8"/>
        <v>0</v>
      </c>
      <c r="Q142" s="88"/>
      <c r="R142" s="88"/>
      <c r="S142" s="90"/>
      <c r="T142" s="91"/>
      <c r="U142" s="128"/>
      <c r="V142" s="128"/>
      <c r="W142" s="129"/>
      <c r="X142" s="123"/>
      <c r="Y142" s="45"/>
      <c r="Z142" s="45"/>
      <c r="AA142" s="45"/>
      <c r="AB142" s="45"/>
      <c r="AC142" s="45"/>
      <c r="AD142" s="45"/>
      <c r="AE142" s="45"/>
      <c r="AF142" s="45"/>
      <c r="AG142" s="45"/>
    </row>
    <row r="143" spans="1:33" ht="13.5" hidden="1" customHeight="1">
      <c r="A143" s="45">
        <f t="shared" si="5"/>
        <v>0</v>
      </c>
      <c r="B143" s="78" t="str">
        <f t="shared" si="6"/>
        <v>NO</v>
      </c>
      <c r="C143" s="45"/>
      <c r="D143" s="80"/>
      <c r="E143" s="91"/>
      <c r="F143" s="91"/>
      <c r="G143" s="45"/>
      <c r="H143" s="45"/>
      <c r="I143" s="45"/>
      <c r="J143" s="89"/>
      <c r="K143" s="84" t="str">
        <f>IF(OR(D143=0,L143&gt;0,P143=0,S143="NZ Stock",S143="Trade In",S143="OBO"),"",2800)</f>
        <v/>
      </c>
      <c r="L143" s="85"/>
      <c r="M143" s="86">
        <f t="shared" si="2"/>
        <v>0</v>
      </c>
      <c r="N143" s="87"/>
      <c r="O143" s="45"/>
      <c r="P143" s="88">
        <f t="shared" si="8"/>
        <v>0</v>
      </c>
      <c r="Q143" s="88"/>
      <c r="R143" s="88"/>
      <c r="S143" s="90"/>
      <c r="T143" s="91"/>
      <c r="U143" s="128"/>
      <c r="V143" s="128"/>
      <c r="W143" s="129"/>
      <c r="X143" s="123"/>
      <c r="Y143" s="45"/>
      <c r="Z143" s="45"/>
      <c r="AA143" s="45"/>
      <c r="AB143" s="45"/>
      <c r="AC143" s="45"/>
      <c r="AD143" s="45"/>
      <c r="AE143" s="45"/>
      <c r="AF143" s="45"/>
      <c r="AG143" s="45"/>
    </row>
    <row r="144" spans="1:33" ht="13.5" hidden="1" customHeight="1">
      <c r="A144" s="45">
        <f t="shared" si="5"/>
        <v>0</v>
      </c>
      <c r="B144" s="78" t="str">
        <f t="shared" si="6"/>
        <v>NO</v>
      </c>
      <c r="C144" s="45"/>
      <c r="D144" s="80"/>
      <c r="E144" s="91"/>
      <c r="F144" s="91"/>
      <c r="G144" s="45"/>
      <c r="H144" s="45"/>
      <c r="I144" s="45"/>
      <c r="J144" s="89"/>
      <c r="K144" s="84" t="str">
        <f>IF(OR(D144=0,L144&gt;0,P144=0,S144="NZ Stock",S144="Trade In",S144="OBO"),"",2800)</f>
        <v/>
      </c>
      <c r="L144" s="85"/>
      <c r="M144" s="86">
        <f t="shared" si="2"/>
        <v>0</v>
      </c>
      <c r="N144" s="87"/>
      <c r="O144" s="45"/>
      <c r="P144" s="88">
        <f t="shared" si="8"/>
        <v>0</v>
      </c>
      <c r="Q144" s="88"/>
      <c r="R144" s="88"/>
      <c r="S144" s="90"/>
      <c r="T144" s="91"/>
      <c r="U144" s="128"/>
      <c r="V144" s="128"/>
      <c r="W144" s="129"/>
      <c r="X144" s="123"/>
      <c r="Y144" s="45"/>
      <c r="Z144" s="45"/>
      <c r="AA144" s="45"/>
      <c r="AB144" s="45"/>
      <c r="AC144" s="45"/>
      <c r="AD144" s="45"/>
      <c r="AE144" s="45"/>
      <c r="AF144" s="45"/>
      <c r="AG144" s="45"/>
    </row>
    <row r="145" spans="1:33" ht="13.5" hidden="1" customHeight="1">
      <c r="A145" s="45">
        <f t="shared" si="5"/>
        <v>0</v>
      </c>
      <c r="B145" s="78" t="str">
        <f t="shared" si="6"/>
        <v>NO</v>
      </c>
      <c r="C145" s="45"/>
      <c r="D145" s="80"/>
      <c r="E145" s="91"/>
      <c r="F145" s="91"/>
      <c r="G145" s="45"/>
      <c r="H145" s="45"/>
      <c r="I145" s="45"/>
      <c r="J145" s="89"/>
      <c r="K145" s="84" t="str">
        <f>IF(OR(D145=0,L145&gt;0,P145=0,S145="NZ Stock",S145="Trade In",S145="OBO"),"",2800)</f>
        <v/>
      </c>
      <c r="L145" s="85"/>
      <c r="M145" s="86">
        <f t="shared" si="2"/>
        <v>0</v>
      </c>
      <c r="N145" s="87"/>
      <c r="O145" s="45"/>
      <c r="P145" s="88">
        <f t="shared" si="8"/>
        <v>0</v>
      </c>
      <c r="Q145" s="88"/>
      <c r="R145" s="88"/>
      <c r="S145" s="89"/>
      <c r="T145" s="91"/>
      <c r="U145" s="128"/>
      <c r="V145" s="128"/>
      <c r="W145" s="129"/>
      <c r="X145" s="123"/>
      <c r="Y145" s="45"/>
      <c r="Z145" s="45"/>
      <c r="AA145" s="45"/>
      <c r="AB145" s="45"/>
      <c r="AC145" s="45"/>
      <c r="AD145" s="45"/>
      <c r="AE145" s="45"/>
      <c r="AF145" s="45"/>
      <c r="AG145" s="45"/>
    </row>
    <row r="146" spans="1:33" ht="13.5" hidden="1" customHeight="1">
      <c r="A146" s="45">
        <f t="shared" si="5"/>
        <v>0</v>
      </c>
      <c r="B146" s="78" t="str">
        <f t="shared" si="6"/>
        <v>NO</v>
      </c>
      <c r="C146" s="45"/>
      <c r="D146" s="80"/>
      <c r="E146" s="91"/>
      <c r="F146" s="91"/>
      <c r="G146" s="45"/>
      <c r="H146" s="45"/>
      <c r="I146" s="45"/>
      <c r="J146" s="89"/>
      <c r="K146" s="84" t="str">
        <f>IF(OR(D146=0,L146&gt;0,P146=0,S146="NZ Stock",S146="Trade In",S146="OBO"),"",2800)</f>
        <v/>
      </c>
      <c r="L146" s="85"/>
      <c r="M146" s="86">
        <f t="shared" si="2"/>
        <v>0</v>
      </c>
      <c r="N146" s="87"/>
      <c r="O146" s="45"/>
      <c r="P146" s="88">
        <f t="shared" si="8"/>
        <v>0</v>
      </c>
      <c r="Q146" s="88"/>
      <c r="R146" s="88"/>
      <c r="S146" s="89"/>
      <c r="T146" s="91"/>
      <c r="U146" s="128"/>
      <c r="V146" s="128"/>
      <c r="W146" s="129"/>
      <c r="X146" s="123"/>
      <c r="Y146" s="45"/>
      <c r="Z146" s="45"/>
      <c r="AA146" s="45"/>
      <c r="AB146" s="45"/>
      <c r="AC146" s="45"/>
      <c r="AD146" s="45"/>
      <c r="AE146" s="45"/>
      <c r="AF146" s="45"/>
      <c r="AG146" s="45"/>
    </row>
    <row r="147" spans="1:33" ht="13.5" hidden="1" customHeight="1">
      <c r="A147" s="45">
        <f t="shared" si="5"/>
        <v>0</v>
      </c>
      <c r="B147" s="78" t="str">
        <f t="shared" si="6"/>
        <v>NO</v>
      </c>
      <c r="C147" s="45"/>
      <c r="D147" s="80"/>
      <c r="E147" s="91"/>
      <c r="F147" s="91"/>
      <c r="G147" s="45"/>
      <c r="H147" s="45"/>
      <c r="I147" s="45"/>
      <c r="J147" s="89"/>
      <c r="K147" s="84" t="str">
        <f>IF(OR(D147=0,L147&gt;0,P147=0,S147="NZ Stock",S147="Trade In",S147="OBO"),"",2800)</f>
        <v/>
      </c>
      <c r="L147" s="85"/>
      <c r="M147" s="86">
        <f t="shared" si="2"/>
        <v>0</v>
      </c>
      <c r="N147" s="87"/>
      <c r="O147" s="45"/>
      <c r="P147" s="88">
        <f t="shared" si="8"/>
        <v>0</v>
      </c>
      <c r="Q147" s="88"/>
      <c r="R147" s="88"/>
      <c r="S147" s="89"/>
      <c r="T147" s="91"/>
      <c r="U147" s="128"/>
      <c r="V147" s="128"/>
      <c r="W147" s="129"/>
      <c r="X147" s="123"/>
      <c r="Y147" s="45"/>
      <c r="Z147" s="45"/>
      <c r="AA147" s="45"/>
      <c r="AB147" s="45"/>
      <c r="AC147" s="45"/>
      <c r="AD147" s="45"/>
      <c r="AE147" s="45"/>
      <c r="AF147" s="45"/>
      <c r="AG147" s="45"/>
    </row>
    <row r="148" spans="1:33" ht="13.5" hidden="1" customHeight="1">
      <c r="A148" s="45">
        <f t="shared" si="5"/>
        <v>0</v>
      </c>
      <c r="B148" s="78" t="str">
        <f t="shared" si="6"/>
        <v>NO</v>
      </c>
      <c r="C148" s="45"/>
      <c r="D148" s="80"/>
      <c r="E148" s="91"/>
      <c r="F148" s="91"/>
      <c r="G148" s="45"/>
      <c r="H148" s="45"/>
      <c r="I148" s="45"/>
      <c r="J148" s="89"/>
      <c r="K148" s="84" t="str">
        <f>IF(OR(D148=0,L148&gt;0,P148=0,S148="NZ Stock",S148="Trade In",S148="OBO"),"",2800)</f>
        <v/>
      </c>
      <c r="L148" s="85"/>
      <c r="M148" s="86">
        <f t="shared" si="2"/>
        <v>0</v>
      </c>
      <c r="N148" s="87"/>
      <c r="O148" s="45"/>
      <c r="P148" s="88">
        <f t="shared" si="8"/>
        <v>0</v>
      </c>
      <c r="Q148" s="88"/>
      <c r="R148" s="88"/>
      <c r="S148" s="89"/>
      <c r="T148" s="91"/>
      <c r="U148" s="128"/>
      <c r="V148" s="128"/>
      <c r="W148" s="129"/>
      <c r="X148" s="123"/>
      <c r="Y148" s="45"/>
      <c r="Z148" s="45"/>
      <c r="AA148" s="45"/>
      <c r="AB148" s="45"/>
      <c r="AC148" s="45"/>
      <c r="AD148" s="45"/>
      <c r="AE148" s="45"/>
      <c r="AF148" s="45"/>
      <c r="AG148" s="45"/>
    </row>
    <row r="149" spans="1:33" ht="13.5" hidden="1" customHeight="1">
      <c r="A149" s="45">
        <f t="shared" si="5"/>
        <v>0</v>
      </c>
      <c r="B149" s="78" t="str">
        <f t="shared" si="6"/>
        <v>NO</v>
      </c>
      <c r="C149" s="45"/>
      <c r="D149" s="80"/>
      <c r="E149" s="91"/>
      <c r="F149" s="91"/>
      <c r="G149" s="45"/>
      <c r="H149" s="45"/>
      <c r="I149" s="45"/>
      <c r="J149" s="89"/>
      <c r="K149" s="84" t="str">
        <f>IF(OR(D149=0,L149&gt;0,P149=0,S149="NZ Stock",S149="Trade In",S149="OBO"),"",2800)</f>
        <v/>
      </c>
      <c r="L149" s="85"/>
      <c r="M149" s="86">
        <f t="shared" si="2"/>
        <v>0</v>
      </c>
      <c r="N149" s="87"/>
      <c r="O149" s="45"/>
      <c r="P149" s="88">
        <f t="shared" si="8"/>
        <v>0</v>
      </c>
      <c r="Q149" s="88"/>
      <c r="R149" s="88"/>
      <c r="S149" s="89"/>
      <c r="T149" s="91"/>
      <c r="U149" s="128"/>
      <c r="V149" s="128"/>
      <c r="W149" s="129"/>
      <c r="X149" s="123"/>
      <c r="Y149" s="45"/>
      <c r="Z149" s="45"/>
      <c r="AA149" s="45"/>
      <c r="AB149" s="45"/>
      <c r="AC149" s="45"/>
      <c r="AD149" s="45"/>
      <c r="AE149" s="45"/>
      <c r="AF149" s="45"/>
      <c r="AG149" s="45"/>
    </row>
    <row r="150" spans="1:33" ht="13.5" hidden="1" customHeight="1">
      <c r="A150" s="45">
        <f t="shared" si="5"/>
        <v>0</v>
      </c>
      <c r="B150" s="78" t="str">
        <f t="shared" si="6"/>
        <v>NO</v>
      </c>
      <c r="C150" s="45"/>
      <c r="D150" s="80"/>
      <c r="E150" s="91"/>
      <c r="F150" s="91"/>
      <c r="G150" s="45"/>
      <c r="H150" s="45"/>
      <c r="I150" s="45"/>
      <c r="J150" s="89"/>
      <c r="K150" s="84" t="str">
        <f>IF(OR(D150=0,L150&gt;0,P150=0,S150="NZ Stock",S150="Trade In",S150="OBO"),"",2800)</f>
        <v/>
      </c>
      <c r="L150" s="85"/>
      <c r="M150" s="86">
        <f t="shared" si="2"/>
        <v>0</v>
      </c>
      <c r="N150" s="87"/>
      <c r="O150" s="45"/>
      <c r="P150" s="88">
        <f t="shared" si="8"/>
        <v>0</v>
      </c>
      <c r="Q150" s="88"/>
      <c r="R150" s="88"/>
      <c r="S150" s="89"/>
      <c r="T150" s="91"/>
      <c r="U150" s="128"/>
      <c r="V150" s="128"/>
      <c r="W150" s="129"/>
      <c r="X150" s="123"/>
      <c r="Y150" s="45"/>
      <c r="Z150" s="45"/>
      <c r="AA150" s="45"/>
      <c r="AB150" s="45"/>
      <c r="AC150" s="45"/>
      <c r="AD150" s="45"/>
      <c r="AE150" s="45"/>
      <c r="AF150" s="45"/>
      <c r="AG150" s="45"/>
    </row>
    <row r="151" spans="1:33" ht="13.5" hidden="1" customHeight="1">
      <c r="A151" s="45">
        <f t="shared" si="5"/>
        <v>0</v>
      </c>
      <c r="B151" s="78" t="str">
        <f t="shared" si="6"/>
        <v>NO</v>
      </c>
      <c r="C151" s="45"/>
      <c r="D151" s="80"/>
      <c r="E151" s="91"/>
      <c r="F151" s="91"/>
      <c r="G151" s="45"/>
      <c r="H151" s="45"/>
      <c r="I151" s="45"/>
      <c r="J151" s="89"/>
      <c r="K151" s="84" t="str">
        <f>IF(OR(D151=0,L151&gt;0,P151=0,S151="NZ Stock",S151="Trade In",S151="OBO"),"",2800)</f>
        <v/>
      </c>
      <c r="L151" s="85"/>
      <c r="M151" s="86">
        <f t="shared" si="2"/>
        <v>0</v>
      </c>
      <c r="N151" s="87"/>
      <c r="O151" s="45"/>
      <c r="P151" s="88">
        <f t="shared" si="8"/>
        <v>0</v>
      </c>
      <c r="Q151" s="88"/>
      <c r="R151" s="88"/>
      <c r="S151" s="89"/>
      <c r="T151" s="91"/>
      <c r="U151" s="128"/>
      <c r="V151" s="128"/>
      <c r="W151" s="129"/>
      <c r="X151" s="123"/>
      <c r="Y151" s="45"/>
      <c r="Z151" s="45"/>
      <c r="AA151" s="45"/>
      <c r="AB151" s="45"/>
      <c r="AC151" s="45"/>
      <c r="AD151" s="45"/>
      <c r="AE151" s="45"/>
      <c r="AF151" s="45"/>
      <c r="AG151" s="45"/>
    </row>
    <row r="152" spans="1:33" ht="13.5" hidden="1" customHeight="1">
      <c r="A152" s="45">
        <f t="shared" si="5"/>
        <v>0</v>
      </c>
      <c r="B152" s="78" t="str">
        <f t="shared" si="6"/>
        <v>NO</v>
      </c>
      <c r="C152" s="45"/>
      <c r="D152" s="80"/>
      <c r="E152" s="91"/>
      <c r="F152" s="91"/>
      <c r="G152" s="45"/>
      <c r="H152" s="45"/>
      <c r="I152" s="45"/>
      <c r="J152" s="89"/>
      <c r="K152" s="84" t="str">
        <f>IF(OR(D152=0,L152&gt;0,P152=0,S152="NZ Stock",S152="Trade In",S152="OBO"),"",2800)</f>
        <v/>
      </c>
      <c r="L152" s="85"/>
      <c r="M152" s="86">
        <f t="shared" si="2"/>
        <v>0</v>
      </c>
      <c r="N152" s="87"/>
      <c r="O152" s="45"/>
      <c r="P152" s="88">
        <f t="shared" si="8"/>
        <v>0</v>
      </c>
      <c r="Q152" s="88"/>
      <c r="R152" s="88"/>
      <c r="S152" s="89"/>
      <c r="T152" s="91"/>
      <c r="U152" s="128"/>
      <c r="V152" s="128"/>
      <c r="W152" s="129"/>
      <c r="X152" s="123"/>
      <c r="Y152" s="45"/>
      <c r="Z152" s="45"/>
      <c r="AA152" s="45"/>
      <c r="AB152" s="45"/>
      <c r="AC152" s="45"/>
      <c r="AD152" s="45"/>
      <c r="AE152" s="45"/>
      <c r="AF152" s="45"/>
      <c r="AG152" s="45"/>
    </row>
    <row r="153" spans="1:33" ht="13.5" hidden="1" customHeight="1">
      <c r="A153" s="45">
        <f t="shared" si="5"/>
        <v>0</v>
      </c>
      <c r="B153" s="78" t="str">
        <f t="shared" si="6"/>
        <v>NO</v>
      </c>
      <c r="C153" s="45"/>
      <c r="D153" s="80"/>
      <c r="E153" s="91"/>
      <c r="F153" s="91"/>
      <c r="G153" s="45"/>
      <c r="H153" s="45"/>
      <c r="I153" s="45"/>
      <c r="J153" s="89"/>
      <c r="K153" s="84" t="str">
        <f>IF(OR(D153=0,L153&gt;0,P153=0,S153="NZ Stock",S153="Trade In",S153="OBO"),"",2800)</f>
        <v/>
      </c>
      <c r="L153" s="85"/>
      <c r="M153" s="86">
        <f t="shared" si="2"/>
        <v>0</v>
      </c>
      <c r="N153" s="87"/>
      <c r="O153" s="45"/>
      <c r="P153" s="88">
        <f t="shared" si="8"/>
        <v>0</v>
      </c>
      <c r="Q153" s="88"/>
      <c r="R153" s="88"/>
      <c r="S153" s="89"/>
      <c r="T153" s="91"/>
      <c r="U153" s="128"/>
      <c r="V153" s="128"/>
      <c r="W153" s="129"/>
      <c r="X153" s="123"/>
      <c r="Y153" s="45"/>
      <c r="Z153" s="45"/>
      <c r="AA153" s="45"/>
      <c r="AB153" s="45"/>
      <c r="AC153" s="45"/>
      <c r="AD153" s="45"/>
      <c r="AE153" s="45"/>
      <c r="AF153" s="45"/>
      <c r="AG153" s="45"/>
    </row>
    <row r="154" spans="1:33" ht="13.5" hidden="1" customHeight="1">
      <c r="A154" s="45">
        <f t="shared" si="5"/>
        <v>0</v>
      </c>
      <c r="B154" s="78" t="str">
        <f t="shared" si="6"/>
        <v>NO</v>
      </c>
      <c r="C154" s="45"/>
      <c r="D154" s="80"/>
      <c r="E154" s="91"/>
      <c r="F154" s="91"/>
      <c r="G154" s="45"/>
      <c r="H154" s="45"/>
      <c r="I154" s="45"/>
      <c r="J154" s="89"/>
      <c r="K154" s="84" t="str">
        <f>IF(OR(D154=0,L154&gt;0,P154=0,S154="NZ Stock",S154="Trade In",S154="OBO"),"",2800)</f>
        <v/>
      </c>
      <c r="L154" s="85"/>
      <c r="M154" s="86">
        <f t="shared" si="2"/>
        <v>0</v>
      </c>
      <c r="N154" s="87"/>
      <c r="O154" s="45"/>
      <c r="P154" s="88">
        <f t="shared" si="8"/>
        <v>0</v>
      </c>
      <c r="Q154" s="88"/>
      <c r="R154" s="88"/>
      <c r="S154" s="89"/>
      <c r="T154" s="91"/>
      <c r="U154" s="128"/>
      <c r="V154" s="128"/>
      <c r="W154" s="129"/>
      <c r="X154" s="123"/>
      <c r="Y154" s="45"/>
      <c r="Z154" s="45"/>
      <c r="AA154" s="45"/>
      <c r="AB154" s="45"/>
      <c r="AC154" s="45"/>
      <c r="AD154" s="45"/>
      <c r="AE154" s="45"/>
      <c r="AF154" s="45"/>
      <c r="AG154" s="45"/>
    </row>
    <row r="155" spans="1:33" ht="13.5" hidden="1" customHeight="1">
      <c r="A155" s="45">
        <f t="shared" si="5"/>
        <v>0</v>
      </c>
      <c r="B155" s="78" t="str">
        <f t="shared" si="6"/>
        <v>NO</v>
      </c>
      <c r="C155" s="45"/>
      <c r="D155" s="80"/>
      <c r="E155" s="91"/>
      <c r="F155" s="91"/>
      <c r="G155" s="45"/>
      <c r="H155" s="45"/>
      <c r="I155" s="45"/>
      <c r="J155" s="89"/>
      <c r="K155" s="84" t="str">
        <f>IF(OR(D155=0,L155&gt;0,P155=0,S155="NZ Stock",S155="Trade In",S155="OBO"),"",2800)</f>
        <v/>
      </c>
      <c r="L155" s="85"/>
      <c r="M155" s="86">
        <f t="shared" si="2"/>
        <v>0</v>
      </c>
      <c r="N155" s="87"/>
      <c r="O155" s="45"/>
      <c r="P155" s="88">
        <f t="shared" si="8"/>
        <v>0</v>
      </c>
      <c r="Q155" s="88"/>
      <c r="R155" s="88"/>
      <c r="S155" s="89"/>
      <c r="T155" s="91"/>
      <c r="U155" s="128"/>
      <c r="V155" s="128"/>
      <c r="W155" s="129"/>
      <c r="X155" s="123"/>
      <c r="Y155" s="45"/>
      <c r="Z155" s="45"/>
      <c r="AA155" s="45"/>
      <c r="AB155" s="45"/>
      <c r="AC155" s="45"/>
      <c r="AD155" s="45"/>
      <c r="AE155" s="45"/>
      <c r="AF155" s="45"/>
      <c r="AG155" s="45"/>
    </row>
    <row r="156" spans="1:33" ht="13.5" hidden="1" customHeight="1">
      <c r="A156" s="45">
        <f t="shared" si="5"/>
        <v>0</v>
      </c>
      <c r="B156" s="78" t="str">
        <f t="shared" si="6"/>
        <v>NO</v>
      </c>
      <c r="C156" s="45"/>
      <c r="D156" s="80"/>
      <c r="E156" s="91"/>
      <c r="F156" s="91"/>
      <c r="G156" s="45"/>
      <c r="H156" s="45"/>
      <c r="I156" s="45"/>
      <c r="J156" s="89"/>
      <c r="K156" s="84" t="str">
        <f>IF(OR(D156=0,L156&gt;0,P156=0,S156="NZ Stock",S156="Trade In",S156="OBO"),"",2800)</f>
        <v/>
      </c>
      <c r="L156" s="85"/>
      <c r="M156" s="86">
        <f t="shared" si="2"/>
        <v>0</v>
      </c>
      <c r="N156" s="87"/>
      <c r="O156" s="45"/>
      <c r="P156" s="88">
        <f t="shared" si="8"/>
        <v>0</v>
      </c>
      <c r="Q156" s="88"/>
      <c r="R156" s="88"/>
      <c r="S156" s="89"/>
      <c r="T156" s="91"/>
      <c r="U156" s="128"/>
      <c r="V156" s="128"/>
      <c r="W156" s="129"/>
      <c r="X156" s="123"/>
      <c r="Y156" s="45"/>
      <c r="Z156" s="45"/>
      <c r="AA156" s="45"/>
      <c r="AB156" s="45"/>
      <c r="AC156" s="45"/>
      <c r="AD156" s="45"/>
      <c r="AE156" s="45"/>
      <c r="AF156" s="45"/>
      <c r="AG156" s="45"/>
    </row>
    <row r="157" spans="1:33" ht="13.5" hidden="1" customHeight="1">
      <c r="A157" s="45">
        <f t="shared" si="5"/>
        <v>0</v>
      </c>
      <c r="B157" s="78" t="str">
        <f t="shared" si="6"/>
        <v>NO</v>
      </c>
      <c r="C157" s="45"/>
      <c r="D157" s="80"/>
      <c r="E157" s="91"/>
      <c r="F157" s="91"/>
      <c r="G157" s="45"/>
      <c r="H157" s="45"/>
      <c r="I157" s="45"/>
      <c r="J157" s="89"/>
      <c r="K157" s="84" t="str">
        <f>IF(OR(D157=0,L157&gt;0,P157=0,S157="NZ Stock",S157="Trade In",S157="OBO"),"",2800)</f>
        <v/>
      </c>
      <c r="L157" s="85"/>
      <c r="M157" s="86">
        <f t="shared" si="2"/>
        <v>0</v>
      </c>
      <c r="N157" s="87"/>
      <c r="O157" s="45"/>
      <c r="P157" s="88">
        <f t="shared" si="8"/>
        <v>0</v>
      </c>
      <c r="Q157" s="88"/>
      <c r="R157" s="88"/>
      <c r="S157" s="89"/>
      <c r="T157" s="91"/>
      <c r="U157" s="128"/>
      <c r="V157" s="128"/>
      <c r="W157" s="129"/>
      <c r="X157" s="123"/>
      <c r="Y157" s="45"/>
      <c r="Z157" s="45"/>
      <c r="AA157" s="45"/>
      <c r="AB157" s="45"/>
      <c r="AC157" s="45"/>
      <c r="AD157" s="45"/>
      <c r="AE157" s="45"/>
      <c r="AF157" s="45"/>
      <c r="AG157" s="45"/>
    </row>
    <row r="158" spans="1:33" ht="13.5" hidden="1" customHeight="1">
      <c r="A158" s="45">
        <f t="shared" si="5"/>
        <v>0</v>
      </c>
      <c r="B158" s="78" t="str">
        <f t="shared" si="6"/>
        <v>NO</v>
      </c>
      <c r="C158" s="45"/>
      <c r="D158" s="80"/>
      <c r="E158" s="91"/>
      <c r="F158" s="91"/>
      <c r="G158" s="45"/>
      <c r="H158" s="45"/>
      <c r="I158" s="45"/>
      <c r="J158" s="89"/>
      <c r="K158" s="84" t="str">
        <f>IF(OR(D158=0,L158&gt;0,P158=0,S158="NZ Stock",S158="Trade In",S158="OBO"),"",2800)</f>
        <v/>
      </c>
      <c r="L158" s="85"/>
      <c r="M158" s="86">
        <f t="shared" si="2"/>
        <v>0</v>
      </c>
      <c r="N158" s="87"/>
      <c r="O158" s="45"/>
      <c r="P158" s="88">
        <f t="shared" si="8"/>
        <v>0</v>
      </c>
      <c r="Q158" s="88"/>
      <c r="R158" s="88"/>
      <c r="S158" s="89"/>
      <c r="T158" s="91"/>
      <c r="U158" s="128"/>
      <c r="V158" s="128"/>
      <c r="W158" s="129"/>
      <c r="X158" s="123"/>
      <c r="Y158" s="45"/>
      <c r="Z158" s="45"/>
      <c r="AA158" s="45"/>
      <c r="AB158" s="45"/>
      <c r="AC158" s="45"/>
      <c r="AD158" s="45"/>
      <c r="AE158" s="45"/>
      <c r="AF158" s="45"/>
      <c r="AG158" s="45"/>
    </row>
    <row r="159" spans="1:33" ht="13.5" hidden="1" customHeight="1">
      <c r="A159" s="45">
        <f t="shared" si="5"/>
        <v>0</v>
      </c>
      <c r="B159" s="78" t="str">
        <f t="shared" si="6"/>
        <v>NO</v>
      </c>
      <c r="C159" s="45"/>
      <c r="D159" s="80"/>
      <c r="E159" s="91"/>
      <c r="F159" s="91"/>
      <c r="G159" s="45"/>
      <c r="H159" s="45"/>
      <c r="I159" s="45"/>
      <c r="J159" s="89"/>
      <c r="K159" s="84" t="str">
        <f>IF(OR(D159=0,L159&gt;0,P159=0,S159="NZ Stock",S159="Trade In",S159="OBO"),"",2800)</f>
        <v/>
      </c>
      <c r="L159" s="85"/>
      <c r="M159" s="86">
        <f t="shared" si="2"/>
        <v>0</v>
      </c>
      <c r="N159" s="87"/>
      <c r="O159" s="45"/>
      <c r="P159" s="88">
        <f t="shared" si="8"/>
        <v>0</v>
      </c>
      <c r="Q159" s="88"/>
      <c r="R159" s="88"/>
      <c r="S159" s="89"/>
      <c r="T159" s="91"/>
      <c r="U159" s="128"/>
      <c r="V159" s="128"/>
      <c r="W159" s="129"/>
      <c r="X159" s="123"/>
      <c r="Y159" s="45"/>
      <c r="Z159" s="45"/>
      <c r="AA159" s="45"/>
      <c r="AB159" s="45"/>
      <c r="AC159" s="45"/>
      <c r="AD159" s="45"/>
      <c r="AE159" s="45"/>
      <c r="AF159" s="45"/>
      <c r="AG159" s="45"/>
    </row>
    <row r="160" spans="1:33" ht="13.5" hidden="1" customHeight="1">
      <c r="A160" s="45">
        <f t="shared" si="5"/>
        <v>0</v>
      </c>
      <c r="B160" s="78" t="str">
        <f t="shared" si="6"/>
        <v>NO</v>
      </c>
      <c r="C160" s="45"/>
      <c r="D160" s="80"/>
      <c r="E160" s="91"/>
      <c r="F160" s="91"/>
      <c r="G160" s="45"/>
      <c r="H160" s="45"/>
      <c r="I160" s="45"/>
      <c r="J160" s="89"/>
      <c r="K160" s="84" t="str">
        <f>IF(OR(D160=0,L160&gt;0,P160=0,S160="NZ Stock",S160="Trade In",S160="OBO"),"",2800)</f>
        <v/>
      </c>
      <c r="L160" s="85"/>
      <c r="M160" s="86">
        <f t="shared" si="2"/>
        <v>0</v>
      </c>
      <c r="N160" s="87"/>
      <c r="O160" s="45"/>
      <c r="P160" s="88">
        <f t="shared" si="8"/>
        <v>0</v>
      </c>
      <c r="Q160" s="88"/>
      <c r="R160" s="88"/>
      <c r="S160" s="89"/>
      <c r="T160" s="91"/>
      <c r="U160" s="128"/>
      <c r="V160" s="128"/>
      <c r="W160" s="129"/>
      <c r="X160" s="123"/>
      <c r="Y160" s="45"/>
      <c r="Z160" s="45"/>
      <c r="AA160" s="45"/>
      <c r="AB160" s="45"/>
      <c r="AC160" s="45"/>
      <c r="AD160" s="45"/>
      <c r="AE160" s="45"/>
      <c r="AF160" s="45"/>
      <c r="AG160" s="45"/>
    </row>
    <row r="161" spans="1:33" ht="13.5" hidden="1" customHeight="1">
      <c r="A161" s="45">
        <f t="shared" si="5"/>
        <v>0</v>
      </c>
      <c r="B161" s="78" t="str">
        <f t="shared" si="6"/>
        <v>NO</v>
      </c>
      <c r="C161" s="45"/>
      <c r="D161" s="80"/>
      <c r="E161" s="91"/>
      <c r="F161" s="91"/>
      <c r="G161" s="45"/>
      <c r="H161" s="45"/>
      <c r="I161" s="45"/>
      <c r="J161" s="89"/>
      <c r="K161" s="84" t="str">
        <f>IF(OR(D161=0,L161&gt;0,P161=0,S161="NZ Stock",S161="Trade In",S161="OBO"),"",2800)</f>
        <v/>
      </c>
      <c r="L161" s="85"/>
      <c r="M161" s="86">
        <f t="shared" si="2"/>
        <v>0</v>
      </c>
      <c r="N161" s="87"/>
      <c r="O161" s="45"/>
      <c r="P161" s="88">
        <f t="shared" si="8"/>
        <v>0</v>
      </c>
      <c r="Q161" s="88"/>
      <c r="R161" s="88"/>
      <c r="S161" s="89"/>
      <c r="T161" s="91"/>
      <c r="U161" s="128"/>
      <c r="V161" s="128"/>
      <c r="W161" s="129"/>
      <c r="X161" s="123"/>
      <c r="Y161" s="45"/>
      <c r="Z161" s="45"/>
      <c r="AA161" s="45"/>
      <c r="AB161" s="45"/>
      <c r="AC161" s="45"/>
      <c r="AD161" s="45"/>
      <c r="AE161" s="45"/>
      <c r="AF161" s="45"/>
      <c r="AG161" s="45"/>
    </row>
    <row r="162" spans="1:33" ht="13.5" hidden="1" customHeight="1">
      <c r="A162" s="45">
        <f t="shared" si="5"/>
        <v>0</v>
      </c>
      <c r="B162" s="78" t="str">
        <f t="shared" si="6"/>
        <v>NO</v>
      </c>
      <c r="C162" s="45"/>
      <c r="D162" s="80"/>
      <c r="E162" s="91"/>
      <c r="F162" s="91"/>
      <c r="G162" s="45"/>
      <c r="H162" s="45"/>
      <c r="I162" s="45"/>
      <c r="J162" s="89"/>
      <c r="K162" s="84" t="str">
        <f>IF(OR(D162=0,L162&gt;0,P162=0,S162="NZ Stock",S162="Trade In",S162="OBO"),"",2800)</f>
        <v/>
      </c>
      <c r="L162" s="85"/>
      <c r="M162" s="86">
        <f t="shared" si="2"/>
        <v>0</v>
      </c>
      <c r="N162" s="87"/>
      <c r="O162" s="45"/>
      <c r="P162" s="88">
        <f t="shared" si="8"/>
        <v>0</v>
      </c>
      <c r="Q162" s="88"/>
      <c r="R162" s="88"/>
      <c r="S162" s="89"/>
      <c r="T162" s="91"/>
      <c r="U162" s="128"/>
      <c r="V162" s="128"/>
      <c r="W162" s="129"/>
      <c r="X162" s="123"/>
      <c r="Y162" s="45"/>
      <c r="Z162" s="45"/>
      <c r="AA162" s="45"/>
      <c r="AB162" s="45"/>
      <c r="AC162" s="45"/>
      <c r="AD162" s="45"/>
      <c r="AE162" s="45"/>
      <c r="AF162" s="45"/>
      <c r="AG162" s="45"/>
    </row>
    <row r="163" spans="1:33" ht="13.5" hidden="1" customHeight="1">
      <c r="A163" s="45">
        <f t="shared" si="5"/>
        <v>0</v>
      </c>
      <c r="B163" s="78" t="str">
        <f t="shared" si="6"/>
        <v>NO</v>
      </c>
      <c r="C163" s="45"/>
      <c r="D163" s="80"/>
      <c r="E163" s="91"/>
      <c r="F163" s="91"/>
      <c r="G163" s="45"/>
      <c r="H163" s="45"/>
      <c r="I163" s="45"/>
      <c r="J163" s="89"/>
      <c r="K163" s="84" t="str">
        <f>IF(OR(D163=0,L163&gt;0,P163=0,S163="NZ Stock",S163="Trade In",S163="OBO"),"",2800)</f>
        <v/>
      </c>
      <c r="L163" s="85"/>
      <c r="M163" s="86">
        <f t="shared" si="2"/>
        <v>0</v>
      </c>
      <c r="N163" s="87"/>
      <c r="O163" s="45"/>
      <c r="P163" s="88">
        <f t="shared" si="8"/>
        <v>0</v>
      </c>
      <c r="Q163" s="88"/>
      <c r="R163" s="88"/>
      <c r="S163" s="89"/>
      <c r="T163" s="91"/>
      <c r="U163" s="128"/>
      <c r="V163" s="128"/>
      <c r="W163" s="129"/>
      <c r="X163" s="123"/>
      <c r="Y163" s="45"/>
      <c r="Z163" s="45"/>
      <c r="AA163" s="45"/>
      <c r="AB163" s="45"/>
      <c r="AC163" s="45"/>
      <c r="AD163" s="45"/>
      <c r="AE163" s="45"/>
      <c r="AF163" s="45"/>
      <c r="AG163" s="45"/>
    </row>
    <row r="164" spans="1:33" ht="13.5" hidden="1" customHeight="1">
      <c r="A164" s="45">
        <f t="shared" si="5"/>
        <v>0</v>
      </c>
      <c r="B164" s="78" t="str">
        <f t="shared" si="6"/>
        <v>NO</v>
      </c>
      <c r="C164" s="45"/>
      <c r="D164" s="80"/>
      <c r="E164" s="91"/>
      <c r="F164" s="91"/>
      <c r="G164" s="45"/>
      <c r="H164" s="45"/>
      <c r="I164" s="45"/>
      <c r="J164" s="89"/>
      <c r="K164" s="84" t="str">
        <f>IF(OR(D164=0,L164&gt;0,P164=0,S164="NZ Stock",S164="Trade In",S164="OBO"),"",2800)</f>
        <v/>
      </c>
      <c r="L164" s="85"/>
      <c r="M164" s="86">
        <f t="shared" si="2"/>
        <v>0</v>
      </c>
      <c r="N164" s="87"/>
      <c r="O164" s="45"/>
      <c r="P164" s="88">
        <f t="shared" si="8"/>
        <v>0</v>
      </c>
      <c r="Q164" s="88"/>
      <c r="R164" s="88"/>
      <c r="S164" s="89"/>
      <c r="T164" s="91"/>
      <c r="U164" s="128"/>
      <c r="V164" s="128"/>
      <c r="W164" s="129"/>
      <c r="X164" s="123"/>
      <c r="Y164" s="45"/>
      <c r="Z164" s="45"/>
      <c r="AA164" s="45"/>
      <c r="AB164" s="45"/>
      <c r="AC164" s="45"/>
      <c r="AD164" s="45"/>
      <c r="AE164" s="45"/>
      <c r="AF164" s="45"/>
      <c r="AG164" s="45"/>
    </row>
    <row r="165" spans="1:33" ht="13.5" hidden="1" customHeight="1">
      <c r="A165" s="45">
        <f t="shared" si="5"/>
        <v>0</v>
      </c>
      <c r="B165" s="78" t="str">
        <f t="shared" si="6"/>
        <v>NO</v>
      </c>
      <c r="C165" s="45"/>
      <c r="D165" s="80"/>
      <c r="E165" s="91"/>
      <c r="F165" s="91"/>
      <c r="G165" s="45"/>
      <c r="H165" s="45"/>
      <c r="I165" s="45"/>
      <c r="J165" s="89"/>
      <c r="K165" s="84" t="str">
        <f>IF(OR(D165=0,L165&gt;0,P165=0,S165="NZ Stock",S165="Trade In",S165="OBO"),"",2800)</f>
        <v/>
      </c>
      <c r="L165" s="85"/>
      <c r="M165" s="86">
        <f t="shared" si="2"/>
        <v>0</v>
      </c>
      <c r="N165" s="87"/>
      <c r="O165" s="45"/>
      <c r="P165" s="88">
        <f t="shared" si="8"/>
        <v>0</v>
      </c>
      <c r="Q165" s="88"/>
      <c r="R165" s="88"/>
      <c r="S165" s="89"/>
      <c r="T165" s="91"/>
      <c r="U165" s="128"/>
      <c r="V165" s="128"/>
      <c r="W165" s="129"/>
      <c r="X165" s="123"/>
      <c r="Y165" s="45"/>
      <c r="Z165" s="45"/>
      <c r="AA165" s="45"/>
      <c r="AB165" s="45"/>
      <c r="AC165" s="45"/>
      <c r="AD165" s="45"/>
      <c r="AE165" s="45"/>
      <c r="AF165" s="45"/>
      <c r="AG165" s="45"/>
    </row>
    <row r="166" spans="1:33" ht="13.5" hidden="1" customHeight="1">
      <c r="A166" s="45">
        <f t="shared" si="5"/>
        <v>0</v>
      </c>
      <c r="B166" s="78" t="str">
        <f t="shared" si="6"/>
        <v>NO</v>
      </c>
      <c r="C166" s="45"/>
      <c r="D166" s="80"/>
      <c r="E166" s="91"/>
      <c r="F166" s="91"/>
      <c r="G166" s="45"/>
      <c r="H166" s="45"/>
      <c r="I166" s="45"/>
      <c r="J166" s="89"/>
      <c r="K166" s="84" t="str">
        <f>IF(OR(D166=0,L166&gt;0,P166=0,S166="NZ Stock",S166="Trade In",S166="OBO"),"",2800)</f>
        <v/>
      </c>
      <c r="L166" s="85"/>
      <c r="M166" s="86">
        <f t="shared" si="2"/>
        <v>0</v>
      </c>
      <c r="N166" s="87"/>
      <c r="O166" s="45"/>
      <c r="P166" s="88">
        <f t="shared" si="8"/>
        <v>0</v>
      </c>
      <c r="Q166" s="88"/>
      <c r="R166" s="88"/>
      <c r="S166" s="89"/>
      <c r="T166" s="91"/>
      <c r="U166" s="128"/>
      <c r="V166" s="128"/>
      <c r="W166" s="129"/>
      <c r="X166" s="123"/>
      <c r="Y166" s="45"/>
      <c r="Z166" s="45"/>
      <c r="AA166" s="45"/>
      <c r="AB166" s="45"/>
      <c r="AC166" s="45"/>
      <c r="AD166" s="45"/>
      <c r="AE166" s="45"/>
      <c r="AF166" s="45"/>
      <c r="AG166" s="45"/>
    </row>
    <row r="167" spans="1:33" ht="13.5" hidden="1" customHeight="1">
      <c r="A167" s="45">
        <f t="shared" si="5"/>
        <v>0</v>
      </c>
      <c r="B167" s="78" t="str">
        <f t="shared" si="6"/>
        <v>NO</v>
      </c>
      <c r="C167" s="45"/>
      <c r="D167" s="80"/>
      <c r="E167" s="91"/>
      <c r="F167" s="91"/>
      <c r="G167" s="45"/>
      <c r="H167" s="45"/>
      <c r="I167" s="45"/>
      <c r="J167" s="89"/>
      <c r="K167" s="84" t="str">
        <f>IF(OR(D167=0,L167&gt;0,P167=0,S167="NZ Stock",S167="Trade In",S167="OBO"),"",2800)</f>
        <v/>
      </c>
      <c r="L167" s="85"/>
      <c r="M167" s="86">
        <f t="shared" si="2"/>
        <v>0</v>
      </c>
      <c r="N167" s="87"/>
      <c r="O167" s="45"/>
      <c r="P167" s="88">
        <f t="shared" si="8"/>
        <v>0</v>
      </c>
      <c r="Q167" s="88"/>
      <c r="R167" s="88"/>
      <c r="S167" s="89"/>
      <c r="T167" s="91"/>
      <c r="U167" s="128"/>
      <c r="V167" s="128"/>
      <c r="W167" s="129"/>
      <c r="X167" s="123"/>
      <c r="Y167" s="45"/>
      <c r="Z167" s="45"/>
      <c r="AA167" s="45"/>
      <c r="AB167" s="45"/>
      <c r="AC167" s="45"/>
      <c r="AD167" s="45"/>
      <c r="AE167" s="45"/>
      <c r="AF167" s="45"/>
      <c r="AG167" s="45"/>
    </row>
    <row r="168" spans="1:33" ht="13.5" hidden="1" customHeight="1">
      <c r="A168" s="45">
        <f t="shared" si="5"/>
        <v>0</v>
      </c>
      <c r="B168" s="78" t="str">
        <f t="shared" si="6"/>
        <v>NO</v>
      </c>
      <c r="C168" s="45"/>
      <c r="D168" s="80"/>
      <c r="E168" s="91"/>
      <c r="F168" s="91"/>
      <c r="G168" s="45"/>
      <c r="H168" s="45"/>
      <c r="I168" s="45"/>
      <c r="J168" s="89"/>
      <c r="K168" s="84" t="str">
        <f>IF(OR(D168=0,L168&gt;0,P168=0,S168="NZ Stock",S168="Trade In",S168="OBO"),"",2800)</f>
        <v/>
      </c>
      <c r="L168" s="85"/>
      <c r="M168" s="86">
        <f t="shared" si="2"/>
        <v>0</v>
      </c>
      <c r="N168" s="87"/>
      <c r="O168" s="45"/>
      <c r="P168" s="88">
        <f t="shared" si="8"/>
        <v>0</v>
      </c>
      <c r="Q168" s="88"/>
      <c r="R168" s="88"/>
      <c r="S168" s="89"/>
      <c r="T168" s="91"/>
      <c r="U168" s="128"/>
      <c r="V168" s="128"/>
      <c r="W168" s="129"/>
      <c r="X168" s="123"/>
      <c r="Y168" s="45"/>
      <c r="Z168" s="45"/>
      <c r="AA168" s="45"/>
      <c r="AB168" s="45"/>
      <c r="AC168" s="45"/>
      <c r="AD168" s="45"/>
      <c r="AE168" s="45"/>
      <c r="AF168" s="45"/>
      <c r="AG168" s="45"/>
    </row>
    <row r="169" spans="1:33" ht="13.5" hidden="1" customHeight="1">
      <c r="A169" s="45">
        <f t="shared" si="5"/>
        <v>0</v>
      </c>
      <c r="B169" s="78" t="str">
        <f t="shared" si="6"/>
        <v>NO</v>
      </c>
      <c r="C169" s="45"/>
      <c r="D169" s="80"/>
      <c r="E169" s="91"/>
      <c r="F169" s="91"/>
      <c r="G169" s="45"/>
      <c r="H169" s="45"/>
      <c r="I169" s="45"/>
      <c r="J169" s="89"/>
      <c r="K169" s="84" t="str">
        <f>IF(OR(D169=0,L169&gt;0,P169=0,S169="NZ Stock",S169="Trade In",S169="OBO"),"",2800)</f>
        <v/>
      </c>
      <c r="L169" s="85"/>
      <c r="M169" s="86">
        <f t="shared" si="2"/>
        <v>0</v>
      </c>
      <c r="N169" s="87"/>
      <c r="O169" s="45"/>
      <c r="P169" s="88">
        <f t="shared" si="8"/>
        <v>0</v>
      </c>
      <c r="Q169" s="88"/>
      <c r="R169" s="88"/>
      <c r="S169" s="89"/>
      <c r="T169" s="91"/>
      <c r="U169" s="128"/>
      <c r="V169" s="128"/>
      <c r="W169" s="129"/>
      <c r="X169" s="123"/>
      <c r="Y169" s="45"/>
      <c r="Z169" s="45"/>
      <c r="AA169" s="45"/>
      <c r="AB169" s="45"/>
      <c r="AC169" s="45"/>
      <c r="AD169" s="45"/>
      <c r="AE169" s="45"/>
      <c r="AF169" s="45"/>
      <c r="AG169" s="45"/>
    </row>
    <row r="170" spans="1:33" ht="13.5" hidden="1" customHeight="1">
      <c r="A170" s="45">
        <f t="shared" si="5"/>
        <v>0</v>
      </c>
      <c r="B170" s="78" t="str">
        <f t="shared" si="6"/>
        <v>NO</v>
      </c>
      <c r="C170" s="45"/>
      <c r="D170" s="80"/>
      <c r="E170" s="91"/>
      <c r="F170" s="91"/>
      <c r="G170" s="45"/>
      <c r="H170" s="45"/>
      <c r="I170" s="45"/>
      <c r="J170" s="89"/>
      <c r="K170" s="84" t="str">
        <f>IF(OR(D170=0,L170&gt;0,P170=0,S170="NZ Stock",S170="Trade In",S170="OBO"),"",2800)</f>
        <v/>
      </c>
      <c r="L170" s="85"/>
      <c r="M170" s="86">
        <f t="shared" si="2"/>
        <v>0</v>
      </c>
      <c r="N170" s="87"/>
      <c r="O170" s="45"/>
      <c r="P170" s="88">
        <f t="shared" si="8"/>
        <v>0</v>
      </c>
      <c r="Q170" s="88"/>
      <c r="R170" s="88"/>
      <c r="S170" s="89"/>
      <c r="T170" s="91"/>
      <c r="U170" s="128"/>
      <c r="V170" s="128"/>
      <c r="W170" s="129"/>
      <c r="X170" s="123"/>
      <c r="Y170" s="45"/>
      <c r="Z170" s="45"/>
      <c r="AA170" s="45"/>
      <c r="AB170" s="45"/>
      <c r="AC170" s="45"/>
      <c r="AD170" s="45"/>
      <c r="AE170" s="45"/>
      <c r="AF170" s="45"/>
      <c r="AG170" s="45"/>
    </row>
    <row r="171" spans="1:33" ht="13.5" hidden="1" customHeight="1">
      <c r="A171" s="45">
        <f t="shared" si="5"/>
        <v>0</v>
      </c>
      <c r="B171" s="78" t="str">
        <f t="shared" si="6"/>
        <v>NO</v>
      </c>
      <c r="C171" s="45"/>
      <c r="D171" s="80"/>
      <c r="E171" s="91"/>
      <c r="F171" s="91"/>
      <c r="G171" s="45"/>
      <c r="H171" s="45"/>
      <c r="I171" s="45"/>
      <c r="J171" s="89"/>
      <c r="K171" s="84" t="str">
        <f>IF(OR(D171=0,L171&gt;0,P171=0,S171="NZ Stock",S171="Trade In",S171="OBO"),"",2800)</f>
        <v/>
      </c>
      <c r="L171" s="85"/>
      <c r="M171" s="86">
        <f t="shared" si="2"/>
        <v>0</v>
      </c>
      <c r="N171" s="87"/>
      <c r="O171" s="45"/>
      <c r="P171" s="88">
        <f t="shared" si="8"/>
        <v>0</v>
      </c>
      <c r="Q171" s="88"/>
      <c r="R171" s="88"/>
      <c r="S171" s="89"/>
      <c r="T171" s="91"/>
      <c r="U171" s="128"/>
      <c r="V171" s="128"/>
      <c r="W171" s="129"/>
      <c r="X171" s="123"/>
      <c r="Y171" s="45"/>
      <c r="Z171" s="45"/>
      <c r="AA171" s="45"/>
      <c r="AB171" s="45"/>
      <c r="AC171" s="45"/>
      <c r="AD171" s="45"/>
      <c r="AE171" s="45"/>
      <c r="AF171" s="45"/>
      <c r="AG171" s="45"/>
    </row>
    <row r="172" spans="1:33" ht="13.5" hidden="1" customHeight="1">
      <c r="A172" s="45">
        <f t="shared" si="5"/>
        <v>0</v>
      </c>
      <c r="B172" s="78" t="str">
        <f t="shared" si="6"/>
        <v>NO</v>
      </c>
      <c r="C172" s="45"/>
      <c r="D172" s="80"/>
      <c r="E172" s="91"/>
      <c r="F172" s="91"/>
      <c r="G172" s="45"/>
      <c r="H172" s="45"/>
      <c r="I172" s="45"/>
      <c r="J172" s="89"/>
      <c r="K172" s="84" t="str">
        <f>IF(OR(D172=0,L172&gt;0,P172=0,S172="NZ Stock",S172="Trade In",S172="OBO"),"",2800)</f>
        <v/>
      </c>
      <c r="L172" s="85"/>
      <c r="M172" s="86">
        <f t="shared" si="2"/>
        <v>0</v>
      </c>
      <c r="N172" s="87"/>
      <c r="O172" s="45"/>
      <c r="P172" s="88">
        <f t="shared" si="8"/>
        <v>0</v>
      </c>
      <c r="Q172" s="88"/>
      <c r="R172" s="88"/>
      <c r="S172" s="89"/>
      <c r="T172" s="91"/>
      <c r="U172" s="128"/>
      <c r="V172" s="128"/>
      <c r="W172" s="129"/>
      <c r="X172" s="123"/>
      <c r="Y172" s="45"/>
      <c r="Z172" s="45"/>
      <c r="AA172" s="45"/>
      <c r="AB172" s="45"/>
      <c r="AC172" s="45"/>
      <c r="AD172" s="45"/>
      <c r="AE172" s="45"/>
      <c r="AF172" s="45"/>
      <c r="AG172" s="45"/>
    </row>
    <row r="173" spans="1:33" ht="13.5" hidden="1" customHeight="1">
      <c r="A173" s="45">
        <f t="shared" si="5"/>
        <v>0</v>
      </c>
      <c r="B173" s="78" t="str">
        <f t="shared" si="6"/>
        <v>NO</v>
      </c>
      <c r="C173" s="45"/>
      <c r="D173" s="80"/>
      <c r="E173" s="91"/>
      <c r="F173" s="91"/>
      <c r="G173" s="45"/>
      <c r="H173" s="45"/>
      <c r="I173" s="45"/>
      <c r="J173" s="89"/>
      <c r="K173" s="84" t="str">
        <f>IF(OR(D173=0,L173&gt;0,P173=0,S173="NZ Stock",S173="Trade In",S173="OBO"),"",2800)</f>
        <v/>
      </c>
      <c r="L173" s="85"/>
      <c r="M173" s="86">
        <f t="shared" si="2"/>
        <v>0</v>
      </c>
      <c r="N173" s="87"/>
      <c r="O173" s="45"/>
      <c r="P173" s="88">
        <f t="shared" si="8"/>
        <v>0</v>
      </c>
      <c r="Q173" s="88"/>
      <c r="R173" s="88"/>
      <c r="S173" s="89"/>
      <c r="T173" s="91"/>
      <c r="U173" s="128"/>
      <c r="V173" s="128"/>
      <c r="W173" s="129"/>
      <c r="X173" s="123"/>
      <c r="Y173" s="45"/>
      <c r="Z173" s="45"/>
      <c r="AA173" s="45"/>
      <c r="AB173" s="45"/>
      <c r="AC173" s="45"/>
      <c r="AD173" s="45"/>
      <c r="AE173" s="45"/>
      <c r="AF173" s="45"/>
      <c r="AG173" s="45"/>
    </row>
    <row r="174" spans="1:33" ht="13.5" hidden="1" customHeight="1">
      <c r="A174" s="45">
        <f t="shared" si="5"/>
        <v>0</v>
      </c>
      <c r="B174" s="78" t="str">
        <f t="shared" si="6"/>
        <v>NO</v>
      </c>
      <c r="C174" s="45"/>
      <c r="D174" s="80"/>
      <c r="E174" s="91"/>
      <c r="F174" s="91"/>
      <c r="G174" s="45"/>
      <c r="H174" s="45"/>
      <c r="I174" s="45"/>
      <c r="J174" s="89"/>
      <c r="K174" s="84" t="str">
        <f>IF(OR(D174=0,L174&gt;0,P174=0,S174="NZ Stock",S174="Trade In",S174="OBO"),"",2800)</f>
        <v/>
      </c>
      <c r="L174" s="85"/>
      <c r="M174" s="86">
        <f t="shared" si="2"/>
        <v>0</v>
      </c>
      <c r="N174" s="87"/>
      <c r="O174" s="45"/>
      <c r="P174" s="88">
        <f t="shared" si="8"/>
        <v>0</v>
      </c>
      <c r="Q174" s="88"/>
      <c r="R174" s="88"/>
      <c r="S174" s="89"/>
      <c r="T174" s="91"/>
      <c r="U174" s="128"/>
      <c r="V174" s="128"/>
      <c r="W174" s="129"/>
      <c r="X174" s="123"/>
      <c r="Y174" s="45"/>
      <c r="Z174" s="45"/>
      <c r="AA174" s="45"/>
      <c r="AB174" s="45"/>
      <c r="AC174" s="45"/>
      <c r="AD174" s="45"/>
      <c r="AE174" s="45"/>
      <c r="AF174" s="45"/>
      <c r="AG174" s="45"/>
    </row>
    <row r="175" spans="1:33" ht="13.5" hidden="1" customHeight="1">
      <c r="A175" s="45">
        <f t="shared" si="5"/>
        <v>0</v>
      </c>
      <c r="B175" s="78" t="str">
        <f t="shared" si="6"/>
        <v>NO</v>
      </c>
      <c r="C175" s="45"/>
      <c r="D175" s="80"/>
      <c r="E175" s="91"/>
      <c r="F175" s="91"/>
      <c r="G175" s="45"/>
      <c r="H175" s="45"/>
      <c r="I175" s="45"/>
      <c r="J175" s="89"/>
      <c r="K175" s="84" t="str">
        <f>IF(OR(D175=0,L175&gt;0,P175=0,S175="NZ Stock",S175="Trade In",S175="OBO"),"",2800)</f>
        <v/>
      </c>
      <c r="L175" s="85"/>
      <c r="M175" s="86">
        <f t="shared" si="2"/>
        <v>0</v>
      </c>
      <c r="N175" s="87"/>
      <c r="O175" s="45"/>
      <c r="P175" s="88">
        <f t="shared" si="8"/>
        <v>0</v>
      </c>
      <c r="Q175" s="88"/>
      <c r="R175" s="88"/>
      <c r="S175" s="89"/>
      <c r="T175" s="91"/>
      <c r="U175" s="128"/>
      <c r="V175" s="128"/>
      <c r="W175" s="129"/>
      <c r="X175" s="123"/>
      <c r="Y175" s="45"/>
      <c r="Z175" s="45"/>
      <c r="AA175" s="45"/>
      <c r="AB175" s="45"/>
      <c r="AC175" s="45"/>
      <c r="AD175" s="45"/>
      <c r="AE175" s="45"/>
      <c r="AF175" s="45"/>
      <c r="AG175" s="45"/>
    </row>
    <row r="176" spans="1:33" ht="13.5" hidden="1" customHeight="1">
      <c r="A176" s="45">
        <f t="shared" si="5"/>
        <v>0</v>
      </c>
      <c r="B176" s="78" t="str">
        <f t="shared" si="6"/>
        <v>NO</v>
      </c>
      <c r="C176" s="45"/>
      <c r="D176" s="80"/>
      <c r="E176" s="91"/>
      <c r="F176" s="91"/>
      <c r="G176" s="45"/>
      <c r="H176" s="45"/>
      <c r="I176" s="45"/>
      <c r="J176" s="89"/>
      <c r="K176" s="84" t="str">
        <f>IF(OR(D176=0,L176&gt;0,P176=0,S176="NZ Stock",S176="Trade In",S176="OBO"),"",2800)</f>
        <v/>
      </c>
      <c r="L176" s="85"/>
      <c r="M176" s="86">
        <f t="shared" si="2"/>
        <v>0</v>
      </c>
      <c r="N176" s="87"/>
      <c r="O176" s="45"/>
      <c r="P176" s="88">
        <f t="shared" si="8"/>
        <v>0</v>
      </c>
      <c r="Q176" s="88"/>
      <c r="R176" s="88"/>
      <c r="S176" s="89"/>
      <c r="T176" s="91"/>
      <c r="U176" s="128"/>
      <c r="V176" s="128"/>
      <c r="W176" s="129"/>
      <c r="X176" s="123"/>
      <c r="Y176" s="45"/>
      <c r="Z176" s="45"/>
      <c r="AA176" s="45"/>
      <c r="AB176" s="45"/>
      <c r="AC176" s="45"/>
      <c r="AD176" s="45"/>
      <c r="AE176" s="45"/>
      <c r="AF176" s="45"/>
      <c r="AG176" s="45"/>
    </row>
    <row r="177" spans="1:33" ht="13.5" hidden="1" customHeight="1">
      <c r="A177" s="45">
        <f t="shared" si="5"/>
        <v>0</v>
      </c>
      <c r="B177" s="78" t="str">
        <f t="shared" si="6"/>
        <v>NO</v>
      </c>
      <c r="C177" s="45"/>
      <c r="D177" s="80"/>
      <c r="E177" s="91"/>
      <c r="F177" s="91"/>
      <c r="G177" s="45"/>
      <c r="H177" s="45"/>
      <c r="I177" s="45"/>
      <c r="J177" s="89"/>
      <c r="K177" s="84" t="str">
        <f>IF(OR(D177=0,L177&gt;0,P177=0,S177="NZ Stock",S177="Trade In",S177="OBO"),"",2800)</f>
        <v/>
      </c>
      <c r="L177" s="85"/>
      <c r="M177" s="86">
        <f t="shared" si="2"/>
        <v>0</v>
      </c>
      <c r="N177" s="87"/>
      <c r="O177" s="45"/>
      <c r="P177" s="88">
        <f t="shared" si="8"/>
        <v>0</v>
      </c>
      <c r="Q177" s="88"/>
      <c r="R177" s="88"/>
      <c r="S177" s="89"/>
      <c r="T177" s="91"/>
      <c r="U177" s="128"/>
      <c r="V177" s="128"/>
      <c r="W177" s="129"/>
      <c r="X177" s="123"/>
      <c r="Y177" s="45"/>
      <c r="Z177" s="45"/>
      <c r="AA177" s="45"/>
      <c r="AB177" s="45"/>
      <c r="AC177" s="45"/>
      <c r="AD177" s="45"/>
      <c r="AE177" s="45"/>
      <c r="AF177" s="45"/>
      <c r="AG177" s="45"/>
    </row>
    <row r="178" spans="1:33" ht="13.5" hidden="1" customHeight="1">
      <c r="A178" s="45">
        <f t="shared" si="5"/>
        <v>0</v>
      </c>
      <c r="B178" s="78" t="str">
        <f t="shared" si="6"/>
        <v>NO</v>
      </c>
      <c r="C178" s="45"/>
      <c r="D178" s="80"/>
      <c r="E178" s="91"/>
      <c r="F178" s="91"/>
      <c r="G178" s="45"/>
      <c r="H178" s="45"/>
      <c r="I178" s="45"/>
      <c r="J178" s="89"/>
      <c r="K178" s="84" t="str">
        <f>IF(OR(D178=0,L178&gt;0,P178=0,S178="NZ Stock",S178="Trade In",S178="OBO"),"",2800)</f>
        <v/>
      </c>
      <c r="L178" s="85"/>
      <c r="M178" s="86">
        <f t="shared" si="2"/>
        <v>0</v>
      </c>
      <c r="N178" s="87"/>
      <c r="O178" s="45"/>
      <c r="P178" s="88">
        <f t="shared" si="8"/>
        <v>0</v>
      </c>
      <c r="Q178" s="88"/>
      <c r="R178" s="88"/>
      <c r="S178" s="89"/>
      <c r="T178" s="91"/>
      <c r="U178" s="128"/>
      <c r="V178" s="128"/>
      <c r="W178" s="129"/>
      <c r="X178" s="123"/>
      <c r="Y178" s="45"/>
      <c r="Z178" s="45"/>
      <c r="AA178" s="45"/>
      <c r="AB178" s="45"/>
      <c r="AC178" s="45"/>
      <c r="AD178" s="45"/>
      <c r="AE178" s="45"/>
      <c r="AF178" s="45"/>
      <c r="AG178" s="45"/>
    </row>
    <row r="179" spans="1:33" ht="13.5" hidden="1" customHeight="1">
      <c r="A179" s="45">
        <f t="shared" si="5"/>
        <v>0</v>
      </c>
      <c r="B179" s="78" t="str">
        <f t="shared" si="6"/>
        <v>NO</v>
      </c>
      <c r="C179" s="45"/>
      <c r="D179" s="80"/>
      <c r="E179" s="91"/>
      <c r="F179" s="91"/>
      <c r="G179" s="45"/>
      <c r="H179" s="45"/>
      <c r="I179" s="45"/>
      <c r="J179" s="89"/>
      <c r="K179" s="84" t="str">
        <f>IF(OR(D179=0,L179&gt;0,P179=0,S179="NZ Stock",S179="Trade In",S179="OBO"),"",2800)</f>
        <v/>
      </c>
      <c r="L179" s="85"/>
      <c r="M179" s="86">
        <f t="shared" si="2"/>
        <v>0</v>
      </c>
      <c r="N179" s="87"/>
      <c r="O179" s="45"/>
      <c r="P179" s="88">
        <f t="shared" si="8"/>
        <v>0</v>
      </c>
      <c r="Q179" s="88"/>
      <c r="R179" s="88"/>
      <c r="S179" s="89"/>
      <c r="T179" s="91"/>
      <c r="U179" s="128"/>
      <c r="V179" s="128"/>
      <c r="W179" s="129"/>
      <c r="X179" s="123"/>
      <c r="Y179" s="45"/>
      <c r="Z179" s="45"/>
      <c r="AA179" s="45"/>
      <c r="AB179" s="45"/>
      <c r="AC179" s="45"/>
      <c r="AD179" s="45"/>
      <c r="AE179" s="45"/>
      <c r="AF179" s="45"/>
      <c r="AG179" s="45"/>
    </row>
    <row r="180" spans="1:33" ht="13.5" hidden="1" customHeight="1">
      <c r="A180" s="45">
        <f t="shared" si="5"/>
        <v>0</v>
      </c>
      <c r="B180" s="78" t="str">
        <f t="shared" si="6"/>
        <v>NO</v>
      </c>
      <c r="C180" s="45"/>
      <c r="D180" s="80"/>
      <c r="E180" s="91"/>
      <c r="F180" s="91"/>
      <c r="G180" s="45"/>
      <c r="H180" s="45"/>
      <c r="I180" s="45"/>
      <c r="J180" s="89"/>
      <c r="K180" s="84" t="str">
        <f>IF(OR(D180=0,L180&gt;0,P180=0,S180="NZ Stock",S180="Trade In",S180="OBO"),"",2800)</f>
        <v/>
      </c>
      <c r="L180" s="85"/>
      <c r="M180" s="86">
        <f t="shared" si="2"/>
        <v>0</v>
      </c>
      <c r="N180" s="87"/>
      <c r="O180" s="45"/>
      <c r="P180" s="88">
        <f t="shared" si="8"/>
        <v>0</v>
      </c>
      <c r="Q180" s="88"/>
      <c r="R180" s="88"/>
      <c r="S180" s="89"/>
      <c r="T180" s="91"/>
      <c r="U180" s="128"/>
      <c r="V180" s="128"/>
      <c r="W180" s="129"/>
      <c r="X180" s="123"/>
      <c r="Y180" s="45"/>
      <c r="Z180" s="45"/>
      <c r="AA180" s="45"/>
      <c r="AB180" s="45"/>
      <c r="AC180" s="45"/>
      <c r="AD180" s="45"/>
      <c r="AE180" s="45"/>
      <c r="AF180" s="45"/>
      <c r="AG180" s="45"/>
    </row>
    <row r="181" spans="1:33" ht="13.5" hidden="1" customHeight="1">
      <c r="A181" s="45">
        <f t="shared" si="5"/>
        <v>0</v>
      </c>
      <c r="B181" s="78" t="str">
        <f t="shared" si="6"/>
        <v>NO</v>
      </c>
      <c r="C181" s="45"/>
      <c r="D181" s="80"/>
      <c r="E181" s="91"/>
      <c r="F181" s="91"/>
      <c r="G181" s="45"/>
      <c r="H181" s="45"/>
      <c r="I181" s="45"/>
      <c r="J181" s="89"/>
      <c r="K181" s="84" t="str">
        <f>IF(OR(D181=0,L181&gt;0,P181=0,S181="NZ Stock",S181="Trade In",S181="OBO"),"",2800)</f>
        <v/>
      </c>
      <c r="L181" s="85"/>
      <c r="M181" s="86">
        <f t="shared" si="2"/>
        <v>0</v>
      </c>
      <c r="N181" s="87"/>
      <c r="O181" s="45"/>
      <c r="P181" s="88">
        <f t="shared" si="8"/>
        <v>0</v>
      </c>
      <c r="Q181" s="88"/>
      <c r="R181" s="88"/>
      <c r="S181" s="89"/>
      <c r="T181" s="91"/>
      <c r="U181" s="128"/>
      <c r="V181" s="128"/>
      <c r="W181" s="129"/>
      <c r="X181" s="123"/>
      <c r="Y181" s="45"/>
      <c r="Z181" s="45"/>
      <c r="AA181" s="45"/>
      <c r="AB181" s="45"/>
      <c r="AC181" s="45"/>
      <c r="AD181" s="45"/>
      <c r="AE181" s="45"/>
      <c r="AF181" s="45"/>
      <c r="AG181" s="45"/>
    </row>
    <row r="182" spans="1:33" ht="13.5" hidden="1" customHeight="1">
      <c r="A182" s="45">
        <f t="shared" si="5"/>
        <v>0</v>
      </c>
      <c r="B182" s="78" t="str">
        <f t="shared" si="6"/>
        <v>NO</v>
      </c>
      <c r="C182" s="45"/>
      <c r="D182" s="80"/>
      <c r="E182" s="91"/>
      <c r="F182" s="91"/>
      <c r="G182" s="45"/>
      <c r="H182" s="45"/>
      <c r="I182" s="45"/>
      <c r="J182" s="89"/>
      <c r="K182" s="84" t="str">
        <f>IF(OR(D182=0,L182&gt;0,P182=0,S182="NZ Stock",S182="Trade In",S182="OBO"),"",2800)</f>
        <v/>
      </c>
      <c r="L182" s="85"/>
      <c r="M182" s="86">
        <f t="shared" si="2"/>
        <v>0</v>
      </c>
      <c r="N182" s="87"/>
      <c r="O182" s="45"/>
      <c r="P182" s="88">
        <f t="shared" si="8"/>
        <v>0</v>
      </c>
      <c r="Q182" s="88"/>
      <c r="R182" s="88"/>
      <c r="S182" s="89"/>
      <c r="T182" s="91"/>
      <c r="U182" s="128"/>
      <c r="V182" s="128"/>
      <c r="W182" s="129"/>
      <c r="X182" s="123"/>
      <c r="Y182" s="45"/>
      <c r="Z182" s="45"/>
      <c r="AA182" s="45"/>
      <c r="AB182" s="45"/>
      <c r="AC182" s="45"/>
      <c r="AD182" s="45"/>
      <c r="AE182" s="45"/>
      <c r="AF182" s="45"/>
      <c r="AG182" s="45"/>
    </row>
    <row r="183" spans="1:33" ht="13.5" hidden="1" customHeight="1">
      <c r="A183" s="45">
        <f t="shared" si="5"/>
        <v>0</v>
      </c>
      <c r="B183" s="78" t="str">
        <f t="shared" si="6"/>
        <v>NO</v>
      </c>
      <c r="C183" s="45"/>
      <c r="D183" s="80"/>
      <c r="E183" s="91"/>
      <c r="F183" s="91"/>
      <c r="G183" s="45"/>
      <c r="H183" s="45"/>
      <c r="I183" s="45"/>
      <c r="J183" s="89"/>
      <c r="K183" s="84" t="str">
        <f>IF(OR(D183=0,L183&gt;0,P183=0,S183="NZ Stock",S183="Trade In",S183="OBO"),"",2800)</f>
        <v/>
      </c>
      <c r="L183" s="85"/>
      <c r="M183" s="86">
        <f t="shared" si="2"/>
        <v>0</v>
      </c>
      <c r="N183" s="87"/>
      <c r="O183" s="45"/>
      <c r="P183" s="88">
        <f t="shared" si="8"/>
        <v>0</v>
      </c>
      <c r="Q183" s="88"/>
      <c r="R183" s="88"/>
      <c r="S183" s="89"/>
      <c r="T183" s="91"/>
      <c r="U183" s="128"/>
      <c r="V183" s="128"/>
      <c r="W183" s="129"/>
      <c r="X183" s="123"/>
      <c r="Y183" s="45"/>
      <c r="Z183" s="45"/>
      <c r="AA183" s="45"/>
      <c r="AB183" s="45"/>
      <c r="AC183" s="45"/>
      <c r="AD183" s="45"/>
      <c r="AE183" s="45"/>
      <c r="AF183" s="45"/>
      <c r="AG183" s="45"/>
    </row>
    <row r="184" spans="1:33" ht="13.5" hidden="1" customHeight="1">
      <c r="A184" s="45">
        <f t="shared" si="5"/>
        <v>0</v>
      </c>
      <c r="B184" s="78" t="str">
        <f t="shared" si="6"/>
        <v>NO</v>
      </c>
      <c r="C184" s="45"/>
      <c r="D184" s="80"/>
      <c r="E184" s="91"/>
      <c r="F184" s="91"/>
      <c r="G184" s="45"/>
      <c r="H184" s="45"/>
      <c r="I184" s="45"/>
      <c r="J184" s="89"/>
      <c r="K184" s="84" t="str">
        <f>IF(OR(D184=0,L184&gt;0,P184=0,S184="NZ Stock",S184="Trade In",S184="OBO"),"",2800)</f>
        <v/>
      </c>
      <c r="L184" s="85"/>
      <c r="M184" s="86">
        <f t="shared" si="2"/>
        <v>0</v>
      </c>
      <c r="N184" s="87"/>
      <c r="O184" s="45"/>
      <c r="P184" s="88">
        <f t="shared" si="8"/>
        <v>0</v>
      </c>
      <c r="Q184" s="88"/>
      <c r="R184" s="88"/>
      <c r="S184" s="89"/>
      <c r="T184" s="91"/>
      <c r="U184" s="128"/>
      <c r="V184" s="128"/>
      <c r="W184" s="129"/>
      <c r="X184" s="123"/>
      <c r="Y184" s="45"/>
      <c r="Z184" s="45"/>
      <c r="AA184" s="45"/>
      <c r="AB184" s="45"/>
      <c r="AC184" s="45"/>
      <c r="AD184" s="45"/>
      <c r="AE184" s="45"/>
      <c r="AF184" s="45"/>
      <c r="AG184" s="45"/>
    </row>
    <row r="185" spans="1:33" ht="13.5" hidden="1" customHeight="1">
      <c r="A185" s="45">
        <f t="shared" si="5"/>
        <v>0</v>
      </c>
      <c r="B185" s="78" t="str">
        <f t="shared" si="6"/>
        <v>NO</v>
      </c>
      <c r="C185" s="45"/>
      <c r="D185" s="80"/>
      <c r="E185" s="91"/>
      <c r="F185" s="91"/>
      <c r="G185" s="45"/>
      <c r="H185" s="45"/>
      <c r="I185" s="45"/>
      <c r="J185" s="89"/>
      <c r="K185" s="84" t="str">
        <f>IF(OR(D185=0,L185&gt;0,P185=0,S185="NZ Stock",S185="Trade In",S185="OBO"),"",2800)</f>
        <v/>
      </c>
      <c r="L185" s="85"/>
      <c r="M185" s="86">
        <f t="shared" si="2"/>
        <v>0</v>
      </c>
      <c r="N185" s="87"/>
      <c r="O185" s="45"/>
      <c r="P185" s="88">
        <f t="shared" si="8"/>
        <v>0</v>
      </c>
      <c r="Q185" s="88"/>
      <c r="R185" s="88"/>
      <c r="S185" s="89"/>
      <c r="T185" s="91"/>
      <c r="U185" s="128"/>
      <c r="V185" s="128"/>
      <c r="W185" s="129"/>
      <c r="X185" s="123"/>
      <c r="Y185" s="45"/>
      <c r="Z185" s="45"/>
      <c r="AA185" s="45"/>
      <c r="AB185" s="45"/>
      <c r="AC185" s="45"/>
      <c r="AD185" s="45"/>
      <c r="AE185" s="45"/>
      <c r="AF185" s="45"/>
      <c r="AG185" s="45"/>
    </row>
    <row r="186" spans="1:33" ht="13.5" hidden="1" customHeight="1">
      <c r="A186" s="45">
        <f t="shared" si="5"/>
        <v>0</v>
      </c>
      <c r="B186" s="78" t="str">
        <f t="shared" si="6"/>
        <v>NO</v>
      </c>
      <c r="C186" s="45"/>
      <c r="D186" s="80"/>
      <c r="E186" s="91"/>
      <c r="F186" s="91"/>
      <c r="G186" s="45"/>
      <c r="H186" s="45"/>
      <c r="I186" s="45"/>
      <c r="J186" s="89"/>
      <c r="K186" s="84" t="str">
        <f>IF(OR(D186=0,L186&gt;0,P186=0,S186="NZ Stock",S186="Trade In",S186="OBO"),"",2800)</f>
        <v/>
      </c>
      <c r="L186" s="85"/>
      <c r="M186" s="86">
        <f t="shared" si="2"/>
        <v>0</v>
      </c>
      <c r="N186" s="87"/>
      <c r="O186" s="45"/>
      <c r="P186" s="88">
        <f t="shared" si="8"/>
        <v>0</v>
      </c>
      <c r="Q186" s="88"/>
      <c r="R186" s="88"/>
      <c r="S186" s="89"/>
      <c r="T186" s="91"/>
      <c r="U186" s="128"/>
      <c r="V186" s="128"/>
      <c r="W186" s="129"/>
      <c r="X186" s="123"/>
      <c r="Y186" s="45"/>
      <c r="Z186" s="45"/>
      <c r="AA186" s="45"/>
      <c r="AB186" s="45"/>
      <c r="AC186" s="45"/>
      <c r="AD186" s="45"/>
      <c r="AE186" s="45"/>
      <c r="AF186" s="45"/>
      <c r="AG186" s="45"/>
    </row>
    <row r="187" spans="1:33" ht="13.5" hidden="1" customHeight="1">
      <c r="A187" s="45">
        <f t="shared" si="5"/>
        <v>0</v>
      </c>
      <c r="B187" s="78" t="str">
        <f t="shared" si="6"/>
        <v>NO</v>
      </c>
      <c r="C187" s="45"/>
      <c r="D187" s="80"/>
      <c r="E187" s="91"/>
      <c r="F187" s="91"/>
      <c r="G187" s="45"/>
      <c r="H187" s="45"/>
      <c r="I187" s="45"/>
      <c r="J187" s="89"/>
      <c r="K187" s="84" t="str">
        <f>IF(OR(D187=0,L187&gt;0,P187=0,S187="NZ Stock",S187="Trade In",S187="OBO"),"",2800)</f>
        <v/>
      </c>
      <c r="L187" s="85"/>
      <c r="M187" s="86">
        <f t="shared" si="2"/>
        <v>0</v>
      </c>
      <c r="N187" s="87"/>
      <c r="O187" s="45"/>
      <c r="P187" s="88">
        <f t="shared" si="8"/>
        <v>0</v>
      </c>
      <c r="Q187" s="88"/>
      <c r="R187" s="88"/>
      <c r="S187" s="89"/>
      <c r="T187" s="91"/>
      <c r="U187" s="128"/>
      <c r="V187" s="128"/>
      <c r="W187" s="129"/>
      <c r="X187" s="123"/>
      <c r="Y187" s="45"/>
      <c r="Z187" s="45"/>
      <c r="AA187" s="45"/>
      <c r="AB187" s="45"/>
      <c r="AC187" s="45"/>
      <c r="AD187" s="45"/>
      <c r="AE187" s="45"/>
      <c r="AF187" s="45"/>
      <c r="AG187" s="45"/>
    </row>
    <row r="188" spans="1:33" ht="13.5" hidden="1" customHeight="1">
      <c r="A188" s="45">
        <f t="shared" si="5"/>
        <v>0</v>
      </c>
      <c r="B188" s="78" t="str">
        <f t="shared" si="6"/>
        <v>NO</v>
      </c>
      <c r="C188" s="45"/>
      <c r="D188" s="80"/>
      <c r="E188" s="91"/>
      <c r="F188" s="91"/>
      <c r="G188" s="45"/>
      <c r="H188" s="45"/>
      <c r="I188" s="45"/>
      <c r="J188" s="89"/>
      <c r="K188" s="84" t="str">
        <f>IF(OR(D188=0,L188&gt;0,P188=0,S188="NZ Stock",S188="Trade In",S188="OBO"),"",2800)</f>
        <v/>
      </c>
      <c r="L188" s="85"/>
      <c r="M188" s="86">
        <f t="shared" si="2"/>
        <v>0</v>
      </c>
      <c r="N188" s="87"/>
      <c r="O188" s="45"/>
      <c r="P188" s="88">
        <f t="shared" si="8"/>
        <v>0</v>
      </c>
      <c r="Q188" s="88"/>
      <c r="R188" s="88"/>
      <c r="S188" s="89"/>
      <c r="T188" s="91"/>
      <c r="U188" s="128"/>
      <c r="V188" s="128"/>
      <c r="W188" s="129"/>
      <c r="X188" s="123"/>
      <c r="Y188" s="45"/>
      <c r="Z188" s="45"/>
      <c r="AA188" s="45"/>
      <c r="AB188" s="45"/>
      <c r="AC188" s="45"/>
      <c r="AD188" s="45"/>
      <c r="AE188" s="45"/>
      <c r="AF188" s="45"/>
      <c r="AG188" s="45"/>
    </row>
    <row r="189" spans="1:33" ht="13.5" hidden="1" customHeight="1">
      <c r="A189" s="45">
        <f t="shared" si="5"/>
        <v>0</v>
      </c>
      <c r="B189" s="78" t="str">
        <f t="shared" si="6"/>
        <v>NO</v>
      </c>
      <c r="C189" s="45"/>
      <c r="D189" s="80"/>
      <c r="E189" s="91"/>
      <c r="F189" s="91"/>
      <c r="G189" s="45"/>
      <c r="H189" s="45"/>
      <c r="I189" s="45"/>
      <c r="J189" s="89"/>
      <c r="K189" s="84" t="str">
        <f>IF(OR(D189=0,L189&gt;0,P189=0,S189="NZ Stock",S189="Trade In",S189="OBO"),"",2800)</f>
        <v/>
      </c>
      <c r="L189" s="85"/>
      <c r="M189" s="86">
        <f t="shared" si="2"/>
        <v>0</v>
      </c>
      <c r="N189" s="87"/>
      <c r="O189" s="45"/>
      <c r="P189" s="88">
        <f t="shared" si="8"/>
        <v>0</v>
      </c>
      <c r="Q189" s="88"/>
      <c r="R189" s="88"/>
      <c r="S189" s="89"/>
      <c r="T189" s="91"/>
      <c r="U189" s="128"/>
      <c r="V189" s="128"/>
      <c r="W189" s="129"/>
      <c r="X189" s="123"/>
      <c r="Y189" s="45"/>
      <c r="Z189" s="45"/>
      <c r="AA189" s="45"/>
      <c r="AB189" s="45"/>
      <c r="AC189" s="45"/>
      <c r="AD189" s="45"/>
      <c r="AE189" s="45"/>
      <c r="AF189" s="45"/>
      <c r="AG189" s="45"/>
    </row>
    <row r="190" spans="1:33" ht="13.5" hidden="1" customHeight="1">
      <c r="A190" s="45">
        <f t="shared" si="5"/>
        <v>0</v>
      </c>
      <c r="B190" s="78" t="str">
        <f t="shared" si="6"/>
        <v>NO</v>
      </c>
      <c r="C190" s="45"/>
      <c r="D190" s="80"/>
      <c r="E190" s="91"/>
      <c r="F190" s="91"/>
      <c r="G190" s="45"/>
      <c r="H190" s="45"/>
      <c r="I190" s="45"/>
      <c r="J190" s="89"/>
      <c r="K190" s="84" t="str">
        <f>IF(OR(D190=0,L190&gt;0,P190=0,S190="NZ Stock",S190="Trade In",S190="OBO"),"",2800)</f>
        <v/>
      </c>
      <c r="L190" s="85"/>
      <c r="M190" s="86">
        <f t="shared" si="2"/>
        <v>0</v>
      </c>
      <c r="N190" s="87"/>
      <c r="O190" s="45"/>
      <c r="P190" s="88">
        <f t="shared" si="8"/>
        <v>0</v>
      </c>
      <c r="Q190" s="88"/>
      <c r="R190" s="88"/>
      <c r="S190" s="89"/>
      <c r="T190" s="91"/>
      <c r="U190" s="128"/>
      <c r="V190" s="128"/>
      <c r="W190" s="129"/>
      <c r="X190" s="123"/>
      <c r="Y190" s="45"/>
      <c r="Z190" s="45"/>
      <c r="AA190" s="45"/>
      <c r="AB190" s="45"/>
      <c r="AC190" s="45"/>
      <c r="AD190" s="45"/>
      <c r="AE190" s="45"/>
      <c r="AF190" s="45"/>
      <c r="AG190" s="45"/>
    </row>
    <row r="191" spans="1:33" ht="13.5" hidden="1" customHeight="1">
      <c r="A191" s="45">
        <f t="shared" si="5"/>
        <v>0</v>
      </c>
      <c r="B191" s="78" t="str">
        <f t="shared" si="6"/>
        <v>NO</v>
      </c>
      <c r="C191" s="45"/>
      <c r="D191" s="80"/>
      <c r="E191" s="91"/>
      <c r="F191" s="91"/>
      <c r="G191" s="45"/>
      <c r="H191" s="45"/>
      <c r="I191" s="45"/>
      <c r="J191" s="89"/>
      <c r="K191" s="84" t="str">
        <f>IF(OR(D191=0,L191&gt;0,P191=0,S191="NZ Stock",S191="Trade In",S191="OBO"),"",2800)</f>
        <v/>
      </c>
      <c r="L191" s="85"/>
      <c r="M191" s="86">
        <f t="shared" si="2"/>
        <v>0</v>
      </c>
      <c r="N191" s="87"/>
      <c r="O191" s="45"/>
      <c r="P191" s="88">
        <f t="shared" si="8"/>
        <v>0</v>
      </c>
      <c r="Q191" s="88"/>
      <c r="R191" s="88"/>
      <c r="S191" s="89"/>
      <c r="T191" s="91"/>
      <c r="U191" s="128"/>
      <c r="V191" s="128"/>
      <c r="W191" s="129"/>
      <c r="X191" s="123"/>
      <c r="Y191" s="45"/>
      <c r="Z191" s="45"/>
      <c r="AA191" s="45"/>
      <c r="AB191" s="45"/>
      <c r="AC191" s="45"/>
      <c r="AD191" s="45"/>
      <c r="AE191" s="45"/>
      <c r="AF191" s="45"/>
      <c r="AG191" s="45"/>
    </row>
    <row r="192" spans="1:33" ht="13.5" hidden="1" customHeight="1">
      <c r="A192" s="45">
        <f t="shared" si="5"/>
        <v>0</v>
      </c>
      <c r="B192" s="78" t="str">
        <f t="shared" si="6"/>
        <v>NO</v>
      </c>
      <c r="C192" s="45"/>
      <c r="D192" s="80"/>
      <c r="E192" s="91"/>
      <c r="F192" s="91"/>
      <c r="G192" s="45"/>
      <c r="H192" s="45"/>
      <c r="I192" s="45"/>
      <c r="J192" s="89"/>
      <c r="K192" s="84" t="str">
        <f>IF(OR(D192=0,L192&gt;0,P192=0,S192="NZ Stock",S192="Trade In",S192="OBO"),"",2800)</f>
        <v/>
      </c>
      <c r="L192" s="85"/>
      <c r="M192" s="86">
        <f t="shared" si="2"/>
        <v>0</v>
      </c>
      <c r="N192" s="87"/>
      <c r="O192" s="45"/>
      <c r="P192" s="88">
        <f t="shared" si="8"/>
        <v>0</v>
      </c>
      <c r="Q192" s="88"/>
      <c r="R192" s="88"/>
      <c r="S192" s="89"/>
      <c r="T192" s="91"/>
      <c r="U192" s="128"/>
      <c r="V192" s="128"/>
      <c r="W192" s="129"/>
      <c r="X192" s="123"/>
      <c r="Y192" s="45"/>
      <c r="Z192" s="45"/>
      <c r="AA192" s="45"/>
      <c r="AB192" s="45"/>
      <c r="AC192" s="45"/>
      <c r="AD192" s="45"/>
      <c r="AE192" s="45"/>
      <c r="AF192" s="45"/>
      <c r="AG192" s="45"/>
    </row>
    <row r="193" spans="1:33" ht="13.5" hidden="1" customHeight="1">
      <c r="A193" s="45">
        <f t="shared" si="5"/>
        <v>0</v>
      </c>
      <c r="B193" s="78" t="str">
        <f t="shared" si="6"/>
        <v>NO</v>
      </c>
      <c r="C193" s="45"/>
      <c r="D193" s="80"/>
      <c r="E193" s="91"/>
      <c r="F193" s="91"/>
      <c r="G193" s="45"/>
      <c r="H193" s="45"/>
      <c r="I193" s="45"/>
      <c r="J193" s="89"/>
      <c r="K193" s="84" t="str">
        <f>IF(OR(D193=0,L193&gt;0,P193=0,S193="NZ Stock",S193="Trade In",S193="OBO"),"",2800)</f>
        <v/>
      </c>
      <c r="L193" s="85"/>
      <c r="M193" s="86">
        <f t="shared" si="2"/>
        <v>0</v>
      </c>
      <c r="N193" s="87"/>
      <c r="O193" s="45"/>
      <c r="P193" s="88">
        <f t="shared" si="8"/>
        <v>0</v>
      </c>
      <c r="Q193" s="88"/>
      <c r="R193" s="88"/>
      <c r="S193" s="89"/>
      <c r="T193" s="91"/>
      <c r="U193" s="128"/>
      <c r="V193" s="128"/>
      <c r="W193" s="129"/>
      <c r="X193" s="123"/>
      <c r="Y193" s="45"/>
      <c r="Z193" s="45"/>
      <c r="AA193" s="45"/>
      <c r="AB193" s="45"/>
      <c r="AC193" s="45"/>
      <c r="AD193" s="45"/>
      <c r="AE193" s="45"/>
      <c r="AF193" s="45"/>
      <c r="AG193" s="45"/>
    </row>
    <row r="194" spans="1:33" ht="13.5" hidden="1" customHeight="1">
      <c r="A194" s="45">
        <f t="shared" si="5"/>
        <v>0</v>
      </c>
      <c r="B194" s="78" t="str">
        <f t="shared" si="6"/>
        <v>NO</v>
      </c>
      <c r="C194" s="45"/>
      <c r="D194" s="80"/>
      <c r="E194" s="91"/>
      <c r="F194" s="91"/>
      <c r="G194" s="45"/>
      <c r="H194" s="45"/>
      <c r="I194" s="45"/>
      <c r="J194" s="89"/>
      <c r="K194" s="84" t="str">
        <f>IF(OR(D194=0,L194&gt;0,P194=0,S194="NZ Stock",S194="Trade In",S194="OBO"),"",2800)</f>
        <v/>
      </c>
      <c r="L194" s="85"/>
      <c r="M194" s="86">
        <f t="shared" si="2"/>
        <v>0</v>
      </c>
      <c r="N194" s="87"/>
      <c r="O194" s="45"/>
      <c r="P194" s="88">
        <f t="shared" si="8"/>
        <v>0</v>
      </c>
      <c r="Q194" s="88"/>
      <c r="R194" s="88"/>
      <c r="S194" s="89"/>
      <c r="T194" s="91"/>
      <c r="U194" s="128"/>
      <c r="V194" s="128"/>
      <c r="W194" s="129"/>
      <c r="X194" s="123"/>
      <c r="Y194" s="45"/>
      <c r="Z194" s="45"/>
      <c r="AA194" s="45"/>
      <c r="AB194" s="45"/>
      <c r="AC194" s="45"/>
      <c r="AD194" s="45"/>
      <c r="AE194" s="45"/>
      <c r="AF194" s="45"/>
      <c r="AG194" s="45"/>
    </row>
    <row r="195" spans="1:33" ht="13.5" hidden="1" customHeight="1">
      <c r="A195" s="45">
        <f t="shared" si="5"/>
        <v>0</v>
      </c>
      <c r="B195" s="78" t="str">
        <f t="shared" si="6"/>
        <v>NO</v>
      </c>
      <c r="C195" s="45"/>
      <c r="D195" s="80"/>
      <c r="E195" s="91"/>
      <c r="F195" s="91"/>
      <c r="G195" s="45"/>
      <c r="H195" s="45"/>
      <c r="I195" s="45"/>
      <c r="J195" s="89"/>
      <c r="K195" s="84" t="str">
        <f>IF(OR(D195=0,L195&gt;0,P195=0,S195="NZ Stock",S195="Trade In",S195="OBO"),"",2800)</f>
        <v/>
      </c>
      <c r="L195" s="85"/>
      <c r="M195" s="86">
        <f t="shared" si="2"/>
        <v>0</v>
      </c>
      <c r="N195" s="87"/>
      <c r="O195" s="45"/>
      <c r="P195" s="88">
        <f t="shared" si="8"/>
        <v>0</v>
      </c>
      <c r="Q195" s="88"/>
      <c r="R195" s="88"/>
      <c r="S195" s="89"/>
      <c r="T195" s="91"/>
      <c r="U195" s="128"/>
      <c r="V195" s="128"/>
      <c r="W195" s="129"/>
      <c r="X195" s="123"/>
      <c r="Y195" s="45"/>
      <c r="Z195" s="45"/>
      <c r="AA195" s="45"/>
      <c r="AB195" s="45"/>
      <c r="AC195" s="45"/>
      <c r="AD195" s="45"/>
      <c r="AE195" s="45"/>
      <c r="AF195" s="45"/>
      <c r="AG195" s="45"/>
    </row>
  </sheetData>
  <autoFilter ref="C4:AD195" xr:uid="{00000000-0009-0000-0000-000001000000}">
    <filterColumn colId="12">
      <colorFilter dxfId="0"/>
    </filterColumn>
    <sortState xmlns:xlrd2="http://schemas.microsoft.com/office/spreadsheetml/2017/richdata2" ref="C4:AD195">
      <sortCondition descending="1" ref="N4:N195"/>
    </sortState>
  </autoFilter>
  <hyperlinks>
    <hyperlink ref="G5" r:id="rId1" xr:uid="{00000000-0004-0000-0100-000002000000}"/>
    <hyperlink ref="G6" r:id="rId2" xr:uid="{00000000-0004-0000-0100-000003000000}"/>
    <hyperlink ref="G7" r:id="rId3" xr:uid="{00000000-0004-0000-0100-000004000000}"/>
    <hyperlink ref="G8" r:id="rId4" xr:uid="{00000000-0004-0000-0100-000005000000}"/>
    <hyperlink ref="G9" r:id="rId5" xr:uid="{00000000-0004-0000-0100-000006000000}"/>
    <hyperlink ref="G10" r:id="rId6" xr:uid="{00000000-0004-0000-0100-000007000000}"/>
    <hyperlink ref="G11" r:id="rId7" xr:uid="{00000000-0004-0000-0100-000009000000}"/>
    <hyperlink ref="G12" r:id="rId8" xr:uid="{00000000-0004-0000-0100-00000A000000}"/>
    <hyperlink ref="G13" r:id="rId9" xr:uid="{00000000-0004-0000-0100-00000D000000}"/>
    <hyperlink ref="G14" r:id="rId10" xr:uid="{00000000-0004-0000-0100-00000F000000}"/>
    <hyperlink ref="G15" r:id="rId11" xr:uid="{00000000-0004-0000-0100-000010000000}"/>
    <hyperlink ref="G16" r:id="rId12" xr:uid="{00000000-0004-0000-0100-000012000000}"/>
    <hyperlink ref="G18" r:id="rId13" xr:uid="{00000000-0004-0000-0100-000013000000}"/>
    <hyperlink ref="G20" r:id="rId14" xr:uid="{00000000-0004-0000-0100-000014000000}"/>
    <hyperlink ref="G21" r:id="rId15" xr:uid="{00000000-0004-0000-0100-000015000000}"/>
    <hyperlink ref="G22" r:id="rId16" xr:uid="{00000000-0004-0000-0100-000016000000}"/>
    <hyperlink ref="G23" r:id="rId17" xr:uid="{00000000-0004-0000-0100-000017000000}"/>
    <hyperlink ref="G24" r:id="rId18" xr:uid="{00000000-0004-0000-0100-000018000000}"/>
    <hyperlink ref="G25" r:id="rId19" xr:uid="{00000000-0004-0000-0100-000019000000}"/>
    <hyperlink ref="G26" r:id="rId20" xr:uid="{00000000-0004-0000-0100-00001A000000}"/>
    <hyperlink ref="G27" r:id="rId21" xr:uid="{00000000-0004-0000-0100-00001B000000}"/>
    <hyperlink ref="G28" r:id="rId22" xr:uid="{00000000-0004-0000-0100-00001C000000}"/>
    <hyperlink ref="G29" r:id="rId23" xr:uid="{00000000-0004-0000-0100-00001D000000}"/>
    <hyperlink ref="G30" r:id="rId24" xr:uid="{00000000-0004-0000-0100-00001E000000}"/>
    <hyperlink ref="G31" r:id="rId25" xr:uid="{00000000-0004-0000-0100-00001F000000}"/>
    <hyperlink ref="G32" r:id="rId26" xr:uid="{00000000-0004-0000-0100-000020000000}"/>
    <hyperlink ref="G33" r:id="rId27" xr:uid="{00000000-0004-0000-0100-000021000000}"/>
    <hyperlink ref="G34" r:id="rId28" xr:uid="{00000000-0004-0000-0100-000022000000}"/>
    <hyperlink ref="G36" r:id="rId29" xr:uid="{00000000-0004-0000-0100-000031000000}"/>
    <hyperlink ref="G37" r:id="rId30" xr:uid="{00000000-0004-0000-0100-000038000000}"/>
    <hyperlink ref="G38" r:id="rId31" xr:uid="{00000000-0004-0000-0100-000039000000}"/>
    <hyperlink ref="G39" r:id="rId32" xr:uid="{00000000-0004-0000-0100-00003A000000}"/>
    <hyperlink ref="G40" r:id="rId33" xr:uid="{00000000-0004-0000-0100-00003B000000}"/>
    <hyperlink ref="G41" r:id="rId34" xr:uid="{00000000-0004-0000-0100-00003C000000}"/>
    <hyperlink ref="G42" r:id="rId35" xr:uid="{00000000-0004-0000-0100-00003D000000}"/>
    <hyperlink ref="G43" r:id="rId36" xr:uid="{00000000-0004-0000-0100-00003E000000}"/>
    <hyperlink ref="G44" r:id="rId37" xr:uid="{00000000-0004-0000-0100-00003F000000}"/>
    <hyperlink ref="G45" r:id="rId38" xr:uid="{00000000-0004-0000-0100-000040000000}"/>
    <hyperlink ref="G46" r:id="rId39" xr:uid="{00000000-0004-0000-0100-000041000000}"/>
    <hyperlink ref="G47" r:id="rId40" xr:uid="{00000000-0004-0000-0100-000042000000}"/>
    <hyperlink ref="G50" r:id="rId41" xr:uid="{00000000-0004-0000-0100-000043000000}"/>
    <hyperlink ref="G52" r:id="rId42" xr:uid="{00000000-0004-0000-0100-000044000000}"/>
    <hyperlink ref="G53" r:id="rId43" xr:uid="{00000000-0004-0000-0100-000045000000}"/>
    <hyperlink ref="G54" r:id="rId44" xr:uid="{00000000-0004-0000-0100-000046000000}"/>
    <hyperlink ref="G55" r:id="rId45" xr:uid="{00000000-0004-0000-0100-000047000000}"/>
    <hyperlink ref="G56" r:id="rId46" xr:uid="{00000000-0004-0000-0100-000048000000}"/>
    <hyperlink ref="G57" r:id="rId47" xr:uid="{00000000-0004-0000-0100-000049000000}"/>
    <hyperlink ref="G59" r:id="rId48" xr:uid="{00000000-0004-0000-0100-00004A000000}"/>
    <hyperlink ref="G60" r:id="rId49" xr:uid="{00000000-0004-0000-0100-00004B000000}"/>
    <hyperlink ref="G61" r:id="rId50" xr:uid="{00000000-0004-0000-0100-00004C000000}"/>
    <hyperlink ref="G62" r:id="rId51" xr:uid="{00000000-0004-0000-0100-00004D000000}"/>
    <hyperlink ref="G63" r:id="rId52" xr:uid="{00000000-0004-0000-0100-00004E000000}"/>
    <hyperlink ref="G64" r:id="rId53" xr:uid="{00000000-0004-0000-0100-00004F000000}"/>
    <hyperlink ref="G65" r:id="rId54" xr:uid="{00000000-0004-0000-0100-000050000000}"/>
    <hyperlink ref="G66" r:id="rId55" xr:uid="{00000000-0004-0000-0100-000051000000}"/>
    <hyperlink ref="G67" r:id="rId56" xr:uid="{00000000-0004-0000-0100-000052000000}"/>
    <hyperlink ref="G68" r:id="rId57" xr:uid="{00000000-0004-0000-0100-000053000000}"/>
    <hyperlink ref="G69" r:id="rId58" xr:uid="{00000000-0004-0000-0100-000054000000}"/>
    <hyperlink ref="G71" r:id="rId59" xr:uid="{00000000-0004-0000-0100-000055000000}"/>
    <hyperlink ref="G74" r:id="rId60" xr:uid="{00000000-0004-0000-0100-000056000000}"/>
    <hyperlink ref="G76" r:id="rId61" xr:uid="{00000000-0004-0000-0100-000057000000}"/>
    <hyperlink ref="G78" r:id="rId62" xr:uid="{00000000-0004-0000-0100-000058000000}"/>
    <hyperlink ref="G79" r:id="rId63" xr:uid="{00000000-0004-0000-0100-000059000000}"/>
    <hyperlink ref="G80" r:id="rId64" xr:uid="{00000000-0004-0000-0100-00005A000000}"/>
    <hyperlink ref="G81" r:id="rId65" xr:uid="{00000000-0004-0000-0100-00005B000000}"/>
    <hyperlink ref="G83" r:id="rId66" xr:uid="{00000000-0004-0000-0100-00005C000000}"/>
    <hyperlink ref="G86" r:id="rId67" xr:uid="{00000000-0004-0000-0100-00005D000000}"/>
    <hyperlink ref="G90" r:id="rId68" xr:uid="{00000000-0004-0000-0100-00005E000000}"/>
    <hyperlink ref="G91" r:id="rId69" xr:uid="{00000000-0004-0000-0100-00005F000000}"/>
    <hyperlink ref="G92" r:id="rId70" xr:uid="{00000000-0004-0000-0100-000060000000}"/>
    <hyperlink ref="G93" r:id="rId71" xr:uid="{00000000-0004-0000-0100-000061000000}"/>
    <hyperlink ref="G95" r:id="rId72" xr:uid="{00000000-0004-0000-0100-000062000000}"/>
    <hyperlink ref="G96" r:id="rId73" xr:uid="{00000000-0004-0000-0100-000063000000}"/>
    <hyperlink ref="G103" r:id="rId74" xr:uid="{00000000-0004-0000-0100-000064000000}"/>
    <hyperlink ref="G110" r:id="rId75" xr:uid="{00000000-0004-0000-0100-000065000000}"/>
    <hyperlink ref="G112" r:id="rId76" xr:uid="{00000000-0004-0000-0100-000066000000}"/>
    <hyperlink ref="G113" r:id="rId77" xr:uid="{00000000-0004-0000-0100-000067000000}"/>
    <hyperlink ref="G114" r:id="rId78" xr:uid="{00000000-0004-0000-0100-000068000000}"/>
    <hyperlink ref="G115" r:id="rId79" xr:uid="{00000000-0004-0000-0100-000069000000}"/>
    <hyperlink ref="G116" r:id="rId80" xr:uid="{00000000-0004-0000-0100-00006A000000}"/>
    <hyperlink ref="G117" r:id="rId81" xr:uid="{00000000-0004-0000-0100-00006B000000}"/>
    <hyperlink ref="G118" r:id="rId82" xr:uid="{00000000-0004-0000-0100-00006C000000}"/>
    <hyperlink ref="G119" r:id="rId83" xr:uid="{00000000-0004-0000-0100-00006D000000}"/>
    <hyperlink ref="G120" r:id="rId84" xr:uid="{00000000-0004-0000-0100-00006E000000}"/>
    <hyperlink ref="G123" r:id="rId85" xr:uid="{00000000-0004-0000-0100-00006F000000}"/>
  </hyperlinks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f1eecf-ff07-40d7-9b38-e24e78c7437b">
      <Terms xmlns="http://schemas.microsoft.com/office/infopath/2007/PartnerControls"/>
    </lcf76f155ced4ddcb4097134ff3c332f>
    <TaxCatchAll xmlns="274d4dcd-2559-414c-81c6-a6c8ab333b3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DD305C479F664F9CFEF6423E11498B" ma:contentTypeVersion="15" ma:contentTypeDescription="Create a new document." ma:contentTypeScope="" ma:versionID="cf471c5c6e44d90e59aef1975cf5b819">
  <xsd:schema xmlns:xsd="http://www.w3.org/2001/XMLSchema" xmlns:xs="http://www.w3.org/2001/XMLSchema" xmlns:p="http://schemas.microsoft.com/office/2006/metadata/properties" xmlns:ns2="68f1eecf-ff07-40d7-9b38-e24e78c7437b" xmlns:ns3="274d4dcd-2559-414c-81c6-a6c8ab333b33" targetNamespace="http://schemas.microsoft.com/office/2006/metadata/properties" ma:root="true" ma:fieldsID="b6ff182b8d1431f51c333416f6ca296d" ns2:_="" ns3:_="">
    <xsd:import namespace="68f1eecf-ff07-40d7-9b38-e24e78c7437b"/>
    <xsd:import namespace="274d4dcd-2559-414c-81c6-a6c8ab333b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1eecf-ff07-40d7-9b38-e24e78c743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88d29fb7-a7a9-42fe-b7e3-fee424061b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4d4dcd-2559-414c-81c6-a6c8ab333b3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ff262b55-37e1-4ffa-b704-958b9f3e6bfb}" ma:internalName="TaxCatchAll" ma:showField="CatchAllData" ma:web="274d4dcd-2559-414c-81c6-a6c8ab333b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17B812-F150-4047-B855-FDA20E1433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011E5F-1C9B-4B0B-AA66-AEF3B4FE8235}">
  <ds:schemaRefs>
    <ds:schemaRef ds:uri="http://schemas.microsoft.com/office/2006/metadata/properties"/>
    <ds:schemaRef ds:uri="http://schemas.microsoft.com/office/infopath/2007/PartnerControls"/>
    <ds:schemaRef ds:uri="68f1eecf-ff07-40d7-9b38-e24e78c7437b"/>
    <ds:schemaRef ds:uri="274d4dcd-2559-414c-81c6-a6c8ab333b33"/>
  </ds:schemaRefs>
</ds:datastoreItem>
</file>

<file path=customXml/itemProps3.xml><?xml version="1.0" encoding="utf-8"?>
<ds:datastoreItem xmlns:ds="http://schemas.openxmlformats.org/officeDocument/2006/customXml" ds:itemID="{70E7C72A-D840-4471-A842-2671E300B1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f1eecf-ff07-40d7-9b38-e24e78c7437b"/>
    <ds:schemaRef ds:uri="274d4dcd-2559-414c-81c6-a6c8ab333b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Non-Payment of Deposits</vt:lpstr>
      <vt:lpstr>as of August 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 Taka</dc:creator>
  <cp:lastModifiedBy>Shane Rose</cp:lastModifiedBy>
  <dcterms:created xsi:type="dcterms:W3CDTF">2024-06-10T14:26:31Z</dcterms:created>
  <dcterms:modified xsi:type="dcterms:W3CDTF">2024-09-02T02:18:19Z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0x0101008FDD305C479F664F9CFEF6423E11498B</vt:lpwstr>
  </property>
  <property fmtid="{D5CDD505-2E9C-101B-9397-08002B2CF9AE}" pid="3" name="MediaServiceImageTags">
    <vt:lpwstr/>
  </property>
</Properties>
</file>