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Karachi" sheetId="1" r:id="rId1"/>
  </sheets>
  <calcPr calcId="145621"/>
</workbook>
</file>

<file path=xl/calcChain.xml><?xml version="1.0" encoding="utf-8"?>
<calcChain xmlns="http://schemas.openxmlformats.org/spreadsheetml/2006/main">
  <c r="C40" i="1" l="1"/>
  <c r="B40" i="1"/>
  <c r="C35" i="1"/>
  <c r="B35" i="1"/>
  <c r="C29" i="1"/>
  <c r="B29" i="1"/>
  <c r="C28" i="1"/>
  <c r="B28" i="1"/>
  <c r="C18" i="1"/>
  <c r="B18" i="1"/>
  <c r="C17" i="1"/>
  <c r="C15" i="1"/>
  <c r="C21" i="1" s="1"/>
  <c r="C22" i="1" s="1"/>
  <c r="C34" i="1" s="1"/>
  <c r="B15" i="1"/>
  <c r="B21" i="1" s="1"/>
  <c r="B22" i="1" s="1"/>
  <c r="B34" i="1" s="1"/>
  <c r="B14" i="1"/>
  <c r="C13" i="1"/>
  <c r="C12" i="1"/>
  <c r="C24" i="1" s="1"/>
  <c r="C25" i="1" s="1"/>
  <c r="C31" i="1" s="1"/>
  <c r="B12" i="1"/>
  <c r="B24" i="1" s="1"/>
  <c r="B25" i="1" s="1"/>
  <c r="B31" i="1" s="1"/>
  <c r="C44" i="1" l="1"/>
  <c r="C39" i="1"/>
  <c r="C41" i="1" s="1"/>
  <c r="C36" i="1"/>
  <c r="B44" i="1"/>
  <c r="B46" i="1" s="1"/>
  <c r="B39" i="1"/>
  <c r="B41" i="1" s="1"/>
  <c r="B36" i="1"/>
  <c r="C46" i="1" l="1"/>
  <c r="Q23" i="1"/>
  <c r="Q24" i="1" s="1"/>
</calcChain>
</file>

<file path=xl/sharedStrings.xml><?xml version="1.0" encoding="utf-8"?>
<sst xmlns="http://schemas.openxmlformats.org/spreadsheetml/2006/main" count="46" uniqueCount="42">
  <si>
    <t>Pakistan</t>
  </si>
  <si>
    <t>Karachi</t>
  </si>
  <si>
    <t>40'HC</t>
  </si>
  <si>
    <t>20'HC</t>
  </si>
  <si>
    <t>Configuration</t>
  </si>
  <si>
    <t>USD</t>
  </si>
  <si>
    <t>Container Freight</t>
  </si>
  <si>
    <t>BAF</t>
  </si>
  <si>
    <t>CAF</t>
  </si>
  <si>
    <t>BUC (Bunker Contribution)</t>
  </si>
  <si>
    <t>FAS (Emergency Bunker Surcharge)</t>
  </si>
  <si>
    <t>THC</t>
  </si>
  <si>
    <t>Vanning</t>
  </si>
  <si>
    <t>Dray Charge</t>
  </si>
  <si>
    <t>Transport Cost</t>
  </si>
  <si>
    <t>BL Fee</t>
  </si>
  <si>
    <t>CSF</t>
  </si>
  <si>
    <t>Telex Release/Way bill</t>
  </si>
  <si>
    <t>Seal fee</t>
  </si>
  <si>
    <t>Piracy Risk Surcharge</t>
  </si>
  <si>
    <t>Suez Canal Surcharge</t>
  </si>
  <si>
    <t>Total</t>
  </si>
  <si>
    <t>URJ202-4094469</t>
  </si>
  <si>
    <t xml:space="preserve">Per unit </t>
  </si>
  <si>
    <t>Freight inc. in Price</t>
  </si>
  <si>
    <t>Container Rate</t>
  </si>
  <si>
    <t>Total Containerization</t>
  </si>
  <si>
    <t>Additional Freight Charge</t>
  </si>
  <si>
    <t>Per unit</t>
  </si>
  <si>
    <t>Forex</t>
  </si>
  <si>
    <t>Forex Round up</t>
  </si>
  <si>
    <t>Forex Round down</t>
  </si>
  <si>
    <t>Containerization</t>
  </si>
  <si>
    <t>Asking</t>
  </si>
  <si>
    <t>Total Freight</t>
  </si>
  <si>
    <t>FOB (&lt;250,000, 400 every 10k increase)</t>
  </si>
  <si>
    <t>Market Scale</t>
  </si>
  <si>
    <t>Existing Market Scale</t>
  </si>
  <si>
    <t>SIV</t>
  </si>
  <si>
    <t>iDirect</t>
  </si>
  <si>
    <t>FOB (&lt;250,000, 10K increase every 250k increase)</t>
  </si>
  <si>
    <t>iDirect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</si>
</sst>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sz val="10"/>
      <color rgb="FFFF000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8"/>
      <color indexed="5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left"/>
    </xf>
    <xf numFmtId="0" fontId="0" fillId="2" borderId="1" xfId="0" applyFill="1" applyBorder="1"/>
    <xf numFmtId="43" fontId="4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43" fontId="4" fillId="0" borderId="0" xfId="1" applyFont="1" applyFill="1"/>
    <xf numFmtId="0" fontId="2" fillId="0" borderId="0" xfId="0" applyFont="1"/>
    <xf numFmtId="43" fontId="2" fillId="0" borderId="0" xfId="1" applyFont="1"/>
    <xf numFmtId="0" fontId="0" fillId="3" borderId="0" xfId="0" applyFill="1"/>
    <xf numFmtId="43" fontId="4" fillId="0" borderId="0" xfId="1" applyFont="1" applyAlignment="1"/>
    <xf numFmtId="43" fontId="4" fillId="0" borderId="0" xfId="1" applyFont="1" applyAlignment="1">
      <alignment horizontal="left"/>
    </xf>
    <xf numFmtId="164" fontId="0" fillId="3" borderId="0" xfId="1" applyNumberFormat="1" applyFont="1" applyFill="1"/>
    <xf numFmtId="0" fontId="0" fillId="3" borderId="2" xfId="0" applyFill="1" applyBorder="1"/>
    <xf numFmtId="164" fontId="0" fillId="3" borderId="2" xfId="0" applyNumberFormat="1" applyFill="1" applyBorder="1"/>
    <xf numFmtId="0" fontId="7" fillId="3" borderId="0" xfId="0" applyFont="1" applyFill="1" applyBorder="1"/>
    <xf numFmtId="0" fontId="7" fillId="3" borderId="0" xfId="0" applyFont="1" applyFill="1"/>
    <xf numFmtId="164" fontId="7" fillId="3" borderId="0" xfId="0" applyNumberFormat="1" applyFont="1" applyFill="1"/>
    <xf numFmtId="43" fontId="5" fillId="0" borderId="0" xfId="1" applyFont="1" applyAlignment="1">
      <alignment horizontal="left"/>
    </xf>
    <xf numFmtId="43" fontId="5" fillId="0" borderId="0" xfId="1" applyFont="1"/>
    <xf numFmtId="43" fontId="5" fillId="0" borderId="0" xfId="1" applyFont="1" applyBorder="1" applyAlignment="1">
      <alignment horizontal="left"/>
    </xf>
    <xf numFmtId="43" fontId="5" fillId="0" borderId="0" xfId="1" applyFont="1" applyBorder="1"/>
    <xf numFmtId="0" fontId="0" fillId="0" borderId="0" xfId="0" applyBorder="1"/>
    <xf numFmtId="0" fontId="4" fillId="0" borderId="0" xfId="0" applyFont="1" applyBorder="1"/>
    <xf numFmtId="0" fontId="4" fillId="4" borderId="0" xfId="0" applyFont="1" applyFill="1"/>
    <xf numFmtId="43" fontId="4" fillId="4" borderId="3" xfId="1" applyFont="1" applyFill="1" applyBorder="1"/>
    <xf numFmtId="0" fontId="0" fillId="4" borderId="0" xfId="0" applyFill="1"/>
    <xf numFmtId="0" fontId="6" fillId="0" borderId="0" xfId="0" applyFont="1"/>
    <xf numFmtId="0" fontId="4" fillId="0" borderId="4" xfId="0" applyFont="1" applyBorder="1"/>
    <xf numFmtId="43" fontId="4" fillId="0" borderId="0" xfId="1" applyFont="1" applyBorder="1"/>
    <xf numFmtId="0" fontId="8" fillId="5" borderId="4" xfId="0" applyFont="1" applyFill="1" applyBorder="1"/>
    <xf numFmtId="43" fontId="8" fillId="5" borderId="3" xfId="1" applyFont="1" applyFill="1" applyBorder="1"/>
    <xf numFmtId="0" fontId="9" fillId="5" borderId="0" xfId="0" applyFont="1" applyFill="1"/>
    <xf numFmtId="0" fontId="8" fillId="0" borderId="0" xfId="0" applyFont="1" applyFill="1" applyBorder="1"/>
    <xf numFmtId="43" fontId="8" fillId="0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/>
    <xf numFmtId="43" fontId="4" fillId="0" borderId="0" xfId="0" applyNumberFormat="1" applyFont="1"/>
    <xf numFmtId="0" fontId="8" fillId="6" borderId="4" xfId="0" applyFont="1" applyFill="1" applyBorder="1"/>
    <xf numFmtId="43" fontId="8" fillId="6" borderId="3" xfId="1" applyFont="1" applyFill="1" applyBorder="1"/>
    <xf numFmtId="0" fontId="9" fillId="6" borderId="0" xfId="0" applyFont="1" applyFill="1"/>
    <xf numFmtId="0" fontId="5" fillId="0" borderId="0" xfId="0" applyFont="1"/>
    <xf numFmtId="0" fontId="8" fillId="7" borderId="0" xfId="0" applyFont="1" applyFill="1"/>
    <xf numFmtId="43" fontId="8" fillId="7" borderId="0" xfId="0" applyNumberFormat="1" applyFont="1" applyFill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</xdr:row>
      <xdr:rowOff>0</xdr:rowOff>
    </xdr:from>
    <xdr:to>
      <xdr:col>11</xdr:col>
      <xdr:colOff>495300</xdr:colOff>
      <xdr:row>40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33375"/>
          <a:ext cx="4991100" cy="633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438150</xdr:colOff>
      <xdr:row>2</xdr:row>
      <xdr:rowOff>9525</xdr:rowOff>
    </xdr:from>
    <xdr:to>
      <xdr:col>26</xdr:col>
      <xdr:colOff>47625</xdr:colOff>
      <xdr:row>15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342900"/>
          <a:ext cx="9505950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27" sqref="T27"/>
    </sheetView>
  </sheetViews>
  <sheetFormatPr defaultRowHeight="12.75" x14ac:dyDescent="0.2"/>
  <cols>
    <col min="1" max="1" width="26.85546875" style="10" bestFit="1" customWidth="1"/>
    <col min="2" max="3" width="11.7109375" customWidth="1"/>
    <col min="17" max="17" width="11.28515625" bestFit="1" customWidth="1"/>
  </cols>
  <sheetData>
    <row r="1" spans="1:3" s="3" customFormat="1" x14ac:dyDescent="0.2">
      <c r="A1" s="1" t="s">
        <v>0</v>
      </c>
      <c r="B1" s="2">
        <v>43671</v>
      </c>
      <c r="C1" s="2">
        <v>43671</v>
      </c>
    </row>
    <row r="2" spans="1:3" s="5" customFormat="1" ht="13.5" thickBot="1" x14ac:dyDescent="0.25">
      <c r="A2" s="4" t="s">
        <v>1</v>
      </c>
    </row>
    <row r="3" spans="1:3" x14ac:dyDescent="0.2">
      <c r="A3" s="6"/>
      <c r="B3" s="6" t="s">
        <v>2</v>
      </c>
      <c r="C3" s="6" t="s">
        <v>3</v>
      </c>
    </row>
    <row r="4" spans="1:3" x14ac:dyDescent="0.2">
      <c r="A4" s="7" t="s">
        <v>4</v>
      </c>
      <c r="B4" s="8">
        <v>3</v>
      </c>
      <c r="C4" s="8">
        <v>1</v>
      </c>
    </row>
    <row r="5" spans="1:3" x14ac:dyDescent="0.2">
      <c r="A5" s="9" t="s">
        <v>5</v>
      </c>
      <c r="B5" s="8"/>
      <c r="C5" s="8"/>
    </row>
    <row r="6" spans="1:3" x14ac:dyDescent="0.2">
      <c r="A6" s="10" t="s">
        <v>6</v>
      </c>
      <c r="B6" s="11">
        <v>1550</v>
      </c>
      <c r="C6" s="11">
        <v>1150</v>
      </c>
    </row>
    <row r="7" spans="1:3" x14ac:dyDescent="0.2">
      <c r="A7" s="10" t="s">
        <v>7</v>
      </c>
      <c r="B7" s="11"/>
      <c r="C7" s="11"/>
    </row>
    <row r="8" spans="1:3" x14ac:dyDescent="0.2">
      <c r="A8" s="10" t="s">
        <v>8</v>
      </c>
      <c r="B8" s="11"/>
      <c r="C8" s="11"/>
    </row>
    <row r="9" spans="1:3" x14ac:dyDescent="0.2">
      <c r="A9" s="10" t="s">
        <v>9</v>
      </c>
      <c r="B9" s="11"/>
      <c r="C9" s="11"/>
    </row>
    <row r="10" spans="1:3" x14ac:dyDescent="0.2">
      <c r="A10" s="10" t="s">
        <v>10</v>
      </c>
      <c r="B10" s="11"/>
      <c r="C10" s="11"/>
    </row>
    <row r="11" spans="1:3" x14ac:dyDescent="0.2">
      <c r="A11" s="10" t="s">
        <v>11</v>
      </c>
      <c r="B11" s="11">
        <v>0</v>
      </c>
      <c r="C11" s="11">
        <v>0</v>
      </c>
    </row>
    <row r="12" spans="1:3" x14ac:dyDescent="0.2">
      <c r="A12" s="10" t="s">
        <v>12</v>
      </c>
      <c r="B12" s="11">
        <f>80000/B29</f>
        <v>761.90476190476193</v>
      </c>
      <c r="C12" s="11">
        <f>50000/C29</f>
        <v>476.1904761904762</v>
      </c>
    </row>
    <row r="13" spans="1:3" x14ac:dyDescent="0.2">
      <c r="A13" s="10" t="s">
        <v>13</v>
      </c>
      <c r="B13" s="12"/>
      <c r="C13" s="12">
        <f>14500/C28</f>
        <v>131.81818181818181</v>
      </c>
    </row>
    <row r="14" spans="1:3" x14ac:dyDescent="0.2">
      <c r="A14" s="10" t="s">
        <v>14</v>
      </c>
      <c r="B14" s="11">
        <f>5000/B28</f>
        <v>45.454545454545453</v>
      </c>
      <c r="C14" s="11"/>
    </row>
    <row r="15" spans="1:3" x14ac:dyDescent="0.2">
      <c r="A15" s="10" t="s">
        <v>15</v>
      </c>
      <c r="B15" s="11">
        <f>3600/B29</f>
        <v>34.285714285714285</v>
      </c>
      <c r="C15" s="11">
        <f>3600/C29</f>
        <v>34.285714285714285</v>
      </c>
    </row>
    <row r="16" spans="1:3" x14ac:dyDescent="0.2">
      <c r="A16" s="10" t="s">
        <v>16</v>
      </c>
      <c r="B16" s="11"/>
      <c r="C16" s="11"/>
    </row>
    <row r="17" spans="1:18" x14ac:dyDescent="0.2">
      <c r="A17" s="10" t="s">
        <v>17</v>
      </c>
      <c r="B17" s="11"/>
      <c r="C17" s="11">
        <f>(3600+6600)/C29</f>
        <v>97.142857142857139</v>
      </c>
    </row>
    <row r="18" spans="1:18" x14ac:dyDescent="0.2">
      <c r="A18" s="10" t="s">
        <v>18</v>
      </c>
      <c r="B18" s="11">
        <f>950/B29</f>
        <v>9.0476190476190474</v>
      </c>
      <c r="C18" s="11">
        <f>950/C29</f>
        <v>9.0476190476190474</v>
      </c>
    </row>
    <row r="19" spans="1:18" x14ac:dyDescent="0.2">
      <c r="A19" s="10" t="s">
        <v>19</v>
      </c>
      <c r="B19" s="11"/>
      <c r="C19" s="11"/>
    </row>
    <row r="20" spans="1:18" x14ac:dyDescent="0.2">
      <c r="A20" s="10" t="s">
        <v>20</v>
      </c>
      <c r="B20" s="11"/>
      <c r="C20" s="11"/>
    </row>
    <row r="21" spans="1:18" x14ac:dyDescent="0.2">
      <c r="A21" s="13" t="s">
        <v>21</v>
      </c>
      <c r="B21" s="14">
        <f>SUM(B5:B10)+SUM(B15:B20)</f>
        <v>1593.3333333333333</v>
      </c>
      <c r="C21" s="14">
        <f>SUM(C5:C10)+SUM(C15:C20)</f>
        <v>1290.4761904761904</v>
      </c>
      <c r="M21" s="15"/>
      <c r="N21" s="15" t="s">
        <v>22</v>
      </c>
      <c r="O21" s="15"/>
      <c r="P21" s="15"/>
      <c r="Q21" s="15"/>
      <c r="R21" s="15"/>
    </row>
    <row r="22" spans="1:18" x14ac:dyDescent="0.2">
      <c r="A22" s="16" t="s">
        <v>23</v>
      </c>
      <c r="B22" s="17">
        <f>B21/B4</f>
        <v>531.11111111111109</v>
      </c>
      <c r="C22" s="17">
        <f>C21/C4</f>
        <v>1290.4761904761904</v>
      </c>
      <c r="M22" s="15"/>
      <c r="N22" s="15" t="s">
        <v>24</v>
      </c>
      <c r="O22" s="15"/>
      <c r="P22" s="15"/>
      <c r="Q22" s="18">
        <v>138660</v>
      </c>
      <c r="R22" s="15"/>
    </row>
    <row r="23" spans="1:18" x14ac:dyDescent="0.2">
      <c r="A23" s="11"/>
      <c r="B23" s="11"/>
      <c r="C23" s="11"/>
      <c r="M23" s="15"/>
      <c r="N23" s="19" t="s">
        <v>25</v>
      </c>
      <c r="O23" s="19"/>
      <c r="P23" s="19"/>
      <c r="Q23" s="20">
        <f>C44</f>
        <v>209000</v>
      </c>
      <c r="R23" s="15"/>
    </row>
    <row r="24" spans="1:18" x14ac:dyDescent="0.2">
      <c r="A24" s="14" t="s">
        <v>26</v>
      </c>
      <c r="B24" s="11">
        <f>B12+B13+B14+B11</f>
        <v>807.35930735930742</v>
      </c>
      <c r="C24" s="11">
        <f>C12+C13+C14+C11</f>
        <v>608.00865800865802</v>
      </c>
      <c r="M24" s="15"/>
      <c r="N24" s="21" t="s">
        <v>27</v>
      </c>
      <c r="O24" s="22"/>
      <c r="P24" s="22"/>
      <c r="Q24" s="23">
        <f>Q22-Q23</f>
        <v>-70340</v>
      </c>
      <c r="R24" s="15"/>
    </row>
    <row r="25" spans="1:18" x14ac:dyDescent="0.2">
      <c r="A25" s="11" t="s">
        <v>28</v>
      </c>
      <c r="B25" s="11">
        <f>B24/B4</f>
        <v>269.11976911976916</v>
      </c>
      <c r="C25" s="11">
        <f>C24/C4</f>
        <v>608.00865800865802</v>
      </c>
    </row>
    <row r="26" spans="1:18" x14ac:dyDescent="0.2">
      <c r="A26" s="11"/>
      <c r="B26" s="11"/>
      <c r="C26" s="11"/>
    </row>
    <row r="27" spans="1:18" x14ac:dyDescent="0.2">
      <c r="A27" s="24" t="s">
        <v>29</v>
      </c>
      <c r="B27" s="25">
        <v>108.22</v>
      </c>
      <c r="C27" s="25">
        <v>108.22</v>
      </c>
    </row>
    <row r="28" spans="1:18" s="28" customFormat="1" x14ac:dyDescent="0.2">
      <c r="A28" s="26" t="s">
        <v>30</v>
      </c>
      <c r="B28" s="27">
        <f>CEILING(B27,5)</f>
        <v>110</v>
      </c>
      <c r="C28" s="27">
        <f>CEILING(C27,5)</f>
        <v>110</v>
      </c>
    </row>
    <row r="29" spans="1:18" s="28" customFormat="1" x14ac:dyDescent="0.2">
      <c r="A29" s="26" t="s">
        <v>31</v>
      </c>
      <c r="B29" s="27">
        <f t="shared" ref="B29:C29" si="0">FLOOR(B27,5)</f>
        <v>105</v>
      </c>
      <c r="C29" s="27">
        <f t="shared" si="0"/>
        <v>105</v>
      </c>
    </row>
    <row r="30" spans="1:18" s="28" customFormat="1" x14ac:dyDescent="0.2">
      <c r="A30" s="29"/>
      <c r="B30" s="29"/>
      <c r="C30" s="29"/>
    </row>
    <row r="31" spans="1:18" s="32" customFormat="1" ht="13.5" thickBot="1" x14ac:dyDescent="0.25">
      <c r="A31" s="30" t="s">
        <v>32</v>
      </c>
      <c r="B31" s="31">
        <f>ROUNDUP(B25*B28,-3)</f>
        <v>30000</v>
      </c>
      <c r="C31" s="31">
        <f>ROUNDUP(C25*C28,-3)</f>
        <v>67000</v>
      </c>
    </row>
    <row r="32" spans="1:18" ht="13.5" thickTop="1" x14ac:dyDescent="0.2">
      <c r="A32"/>
    </row>
    <row r="33" spans="1:3" x14ac:dyDescent="0.2">
      <c r="A33" s="33" t="s">
        <v>33</v>
      </c>
    </row>
    <row r="34" spans="1:3" x14ac:dyDescent="0.2">
      <c r="A34" s="34" t="s">
        <v>34</v>
      </c>
      <c r="B34" s="35">
        <f>ROUNDUP(B22*B28,-3)</f>
        <v>59000</v>
      </c>
      <c r="C34" s="35">
        <f>ROUNDUP(C22*C28,-3)</f>
        <v>142000</v>
      </c>
    </row>
    <row r="35" spans="1:3" x14ac:dyDescent="0.2">
      <c r="A35" s="34" t="s">
        <v>35</v>
      </c>
      <c r="B35" s="35">
        <f>100000</f>
        <v>100000</v>
      </c>
      <c r="C35" s="35">
        <f>100000</f>
        <v>100000</v>
      </c>
    </row>
    <row r="36" spans="1:3" s="38" customFormat="1" ht="13.5" thickBot="1" x14ac:dyDescent="0.25">
      <c r="A36" s="36" t="s">
        <v>36</v>
      </c>
      <c r="B36" s="37">
        <f>SUM(B34:B35)</f>
        <v>159000</v>
      </c>
      <c r="C36" s="37">
        <f>SUM(C34:C35)</f>
        <v>242000</v>
      </c>
    </row>
    <row r="37" spans="1:3" s="41" customFormat="1" ht="13.5" thickTop="1" x14ac:dyDescent="0.2">
      <c r="A37" s="39" t="s">
        <v>37</v>
      </c>
      <c r="B37" s="40"/>
      <c r="C37" s="40"/>
    </row>
    <row r="38" spans="1:3" x14ac:dyDescent="0.2">
      <c r="A38" s="42" t="s">
        <v>38</v>
      </c>
    </row>
    <row r="39" spans="1:3" x14ac:dyDescent="0.2">
      <c r="A39" s="34" t="s">
        <v>34</v>
      </c>
      <c r="B39" s="43">
        <f>B34</f>
        <v>59000</v>
      </c>
      <c r="C39" s="43">
        <f>C34</f>
        <v>142000</v>
      </c>
    </row>
    <row r="40" spans="1:3" x14ac:dyDescent="0.2">
      <c r="A40" s="34" t="s">
        <v>35</v>
      </c>
      <c r="B40" s="11">
        <f>50000</f>
        <v>50000</v>
      </c>
      <c r="C40" s="11">
        <f>50000</f>
        <v>50000</v>
      </c>
    </row>
    <row r="41" spans="1:3" s="46" customFormat="1" ht="13.5" thickBot="1" x14ac:dyDescent="0.25">
      <c r="A41" s="44" t="s">
        <v>36</v>
      </c>
      <c r="B41" s="45">
        <f>SUM(B39:B40)</f>
        <v>109000</v>
      </c>
      <c r="C41" s="45">
        <f>SUM(C39:C40)</f>
        <v>192000</v>
      </c>
    </row>
    <row r="42" spans="1:3" ht="13.5" thickTop="1" x14ac:dyDescent="0.2"/>
    <row r="43" spans="1:3" x14ac:dyDescent="0.2">
      <c r="A43" s="47" t="s">
        <v>39</v>
      </c>
    </row>
    <row r="44" spans="1:3" x14ac:dyDescent="0.2">
      <c r="A44" s="34" t="s">
        <v>34</v>
      </c>
      <c r="B44" s="43">
        <f>B34+B31</f>
        <v>89000</v>
      </c>
      <c r="C44" s="43">
        <f>C34+C31</f>
        <v>209000</v>
      </c>
    </row>
    <row r="45" spans="1:3" x14ac:dyDescent="0.2">
      <c r="A45" s="34" t="s">
        <v>40</v>
      </c>
      <c r="B45" s="11">
        <v>85000</v>
      </c>
      <c r="C45" s="11">
        <v>85000</v>
      </c>
    </row>
    <row r="46" spans="1:3" s="48" customFormat="1" ht="11.25" x14ac:dyDescent="0.2">
      <c r="A46" s="48" t="s">
        <v>41</v>
      </c>
      <c r="B46" s="49">
        <f>SUM(B44:B45)</f>
        <v>174000</v>
      </c>
      <c r="C46" s="49">
        <f>SUM(C44:C45)</f>
        <v>294000</v>
      </c>
    </row>
    <row r="51" spans="1:2" x14ac:dyDescent="0.2">
      <c r="A51" s="50"/>
      <c r="B51" s="51"/>
    </row>
    <row r="52" spans="1:2" x14ac:dyDescent="0.2">
      <c r="A52" s="50"/>
      <c r="B52" s="52"/>
    </row>
    <row r="53" spans="1:2" x14ac:dyDescent="0.2">
      <c r="B53" s="52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Karachi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dev</dc:creator>
  <cp:lastModifiedBy>intern dev</cp:lastModifiedBy>
  <dcterms:created xsi:type="dcterms:W3CDTF">2019-07-26T02:23:58Z</dcterms:created>
  <dcterms:modified xsi:type="dcterms:W3CDTF">2019-07-26T02:24:21Z</dcterms:modified>
</cp:coreProperties>
</file>